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_rels/sheet10.xml.rels" ContentType="application/vnd.openxmlformats-package.relationships+xml"/>
  <Override PartName="/xl/worksheets/_rels/sheet9.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3_AV_per_Provincia" sheetId="1" state="visible" r:id="rId3"/>
    <sheet name="4_AV_per_Comune" sheetId="2" state="visible" r:id="rId4"/>
    <sheet name="5_AV_Stima FE medio" sheetId="3" state="visible" r:id="rId5"/>
    <sheet name="7_VI_leggeri_per_Provincia" sheetId="4" state="visible" r:id="rId6"/>
    <sheet name="10_VI_pesanti_per_Provincia" sheetId="5" state="visible" r:id="rId7"/>
    <sheet name="VI_leg_pes_Comune" sheetId="6" state="visible" r:id="rId8"/>
    <sheet name="FE medi tipo legisl" sheetId="7" state="visible" r:id="rId9"/>
    <sheet name="DATI di input" sheetId="8" state="visible" r:id="rId10"/>
    <sheet name="Aree pedonali e placemaking" sheetId="9" state="visible" r:id="rId11"/>
    <sheet name="Zone 30 e interventi di moderaz" sheetId="10" state="visible" r:id="rId12"/>
    <sheet name="Percorsi ciclabili" sheetId="11" state="visible" r:id="rId13"/>
    <sheet name="Strade scolastiche" sheetId="12" state="visible" r:id="rId14"/>
    <sheet name="Riepilogo Riduzioni emissive ed" sheetId="13" state="visible" r:id="rId1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<sst xmlns="http://schemas.openxmlformats.org/spreadsheetml/2006/main" count="1850" uniqueCount="286">
  <si>
    <t xml:space="preserve">Autovetture distinte per Provincia, Alimentazione, Fascia Cilindrata Copert e EURO. Anno 2025</t>
  </si>
  <si>
    <t xml:space="preserve">REGIONE</t>
  </si>
  <si>
    <t xml:space="preserve">PROVINCIA</t>
  </si>
  <si>
    <t xml:space="preserve">ALIMENTAZIONE</t>
  </si>
  <si>
    <t xml:space="preserve">FASCIA</t>
  </si>
  <si>
    <t xml:space="preserve">EURO 0</t>
  </si>
  <si>
    <t xml:space="preserve">EURO 1</t>
  </si>
  <si>
    <t xml:space="preserve">EURO 2</t>
  </si>
  <si>
    <t xml:space="preserve">EURO 3</t>
  </si>
  <si>
    <t xml:space="preserve">EURO 4</t>
  </si>
  <si>
    <t xml:space="preserve">EURO 5</t>
  </si>
  <si>
    <t xml:space="preserve">EURO 5B</t>
  </si>
  <si>
    <t xml:space="preserve">EURO 6</t>
  </si>
  <si>
    <t xml:space="preserve">EURO 6A</t>
  </si>
  <si>
    <t xml:space="preserve">EURO 6B</t>
  </si>
  <si>
    <t xml:space="preserve">EURO 6C</t>
  </si>
  <si>
    <t xml:space="preserve">EURO 6D</t>
  </si>
  <si>
    <t xml:space="preserve">EURO 6E</t>
  </si>
  <si>
    <t xml:space="preserve">Non contemplato</t>
  </si>
  <si>
    <t xml:space="preserve">Non definito</t>
  </si>
  <si>
    <t xml:space="preserve">Totale </t>
  </si>
  <si>
    <t xml:space="preserve">VERBANO CUSIO OSSOLA</t>
  </si>
  <si>
    <t xml:space="preserve">BENZINA</t>
  </si>
  <si>
    <t xml:space="preserve">Fino a 1400</t>
  </si>
  <si>
    <t xml:space="preserve">1401 - 2000</t>
  </si>
  <si>
    <t xml:space="preserve">Oltre 2000</t>
  </si>
  <si>
    <t xml:space="preserve">Totale</t>
  </si>
  <si>
    <t xml:space="preserve">BENZINA E GAS LIQUIDO</t>
  </si>
  <si>
    <t xml:space="preserve">BENZINA E METANO</t>
  </si>
  <si>
    <t xml:space="preserve">ELETTRICITA</t>
  </si>
  <si>
    <t xml:space="preserve">GASOLIO</t>
  </si>
  <si>
    <t xml:space="preserve">IBRIDO BENZINA</t>
  </si>
  <si>
    <t xml:space="preserve">IBRIDO BENZINA GAS LIQUIDO</t>
  </si>
  <si>
    <t xml:space="preserve">IBRIDO GASOLIO</t>
  </si>
  <si>
    <t xml:space="preserve">METANO</t>
  </si>
  <si>
    <t xml:space="preserve">ALTRE</t>
  </si>
  <si>
    <t xml:space="preserve">NON DEFINITO</t>
  </si>
  <si>
    <t xml:space="preserve">VERBANO CUSIO OSSOLA – Numero Autovetture</t>
  </si>
  <si>
    <t xml:space="preserve">VERBANO CUSIO OSSOLA – Composizione % Autovetture</t>
  </si>
  <si>
    <t xml:space="preserve">Autovetture distinte per Provincia, Comune e EURO. Anno 2025</t>
  </si>
  <si>
    <t xml:space="preserve">PIEMONTE</t>
  </si>
  <si>
    <t xml:space="preserve">VCO</t>
  </si>
  <si>
    <t xml:space="preserve">COMUNE</t>
  </si>
  <si>
    <t xml:space="preserve">DOMODOSSOLA</t>
  </si>
  <si>
    <t xml:space="preserve">Settore</t>
  </si>
  <si>
    <t xml:space="preserve">Combustibile</t>
  </si>
  <si>
    <t xml:space="preserve">Tipo legislativo</t>
  </si>
  <si>
    <t xml:space="preserve">Periodo</t>
  </si>
  <si>
    <t xml:space="preserve">Consumo specifico</t>
  </si>
  <si>
    <t xml:space="preserve">NOx</t>
  </si>
  <si>
    <t xml:space="preserve">FE NOx parziale </t>
  </si>
  <si>
    <t xml:space="preserve">PM10</t>
  </si>
  <si>
    <t xml:space="preserve">FE PM10 parziale </t>
  </si>
  <si>
    <t xml:space="preserve">CH4</t>
  </si>
  <si>
    <t xml:space="preserve">FE CH4 parziale </t>
  </si>
  <si>
    <t xml:space="preserve">CO2</t>
  </si>
  <si>
    <t xml:space="preserve">FE CO2 parziale </t>
  </si>
  <si>
    <t xml:space="preserve">N2O</t>
  </si>
  <si>
    <t xml:space="preserve">FE N2O parziale </t>
  </si>
  <si>
    <t xml:space="preserve">g/km</t>
  </si>
  <si>
    <t xml:space="preserve">mg/km</t>
  </si>
  <si>
    <t xml:space="preserve">Automobili</t>
  </si>
  <si>
    <t xml:space="preserve">benzina verde</t>
  </si>
  <si>
    <t xml:space="preserve">ECE 15/04</t>
  </si>
  <si>
    <t xml:space="preserve">da 01/01/1985 a 31/12/1992</t>
  </si>
  <si>
    <t xml:space="preserve">Euro 1 - 91/441/EEC</t>
  </si>
  <si>
    <t xml:space="preserve">da 01/01/1993 a 31/12/1996</t>
  </si>
  <si>
    <t xml:space="preserve">Euro 2 - 94/12/EC</t>
  </si>
  <si>
    <t xml:space="preserve">da 01/01/1997 a 31/12/2000</t>
  </si>
  <si>
    <t xml:space="preserve">Euro 3 - 98/69/EC Stage 2000</t>
  </si>
  <si>
    <t xml:space="preserve">da 01/01/2001 a 31/12/2005</t>
  </si>
  <si>
    <t xml:space="preserve">Euro 4 - 98/69/EC Stage 2005</t>
  </si>
  <si>
    <t xml:space="preserve">da 01/01/2006 a 31/12/2010</t>
  </si>
  <si>
    <t xml:space="preserve">Euro 5 - EC 715/2007</t>
  </si>
  <si>
    <t xml:space="preserve">da 01/01/2011 a 31/08/2015</t>
  </si>
  <si>
    <t xml:space="preserve">Euro 6 - EC 715/2007</t>
  </si>
  <si>
    <t xml:space="preserve">da 01/09/2015 a 31/08/2019</t>
  </si>
  <si>
    <t xml:space="preserve">Euro 6d-temp</t>
  </si>
  <si>
    <t xml:space="preserve">da 01/09/2019 a da 31/12/2020</t>
  </si>
  <si>
    <t xml:space="preserve">Euro 6d/e</t>
  </si>
  <si>
    <t xml:space="preserve">da 01/01/2021 al 2026</t>
  </si>
  <si>
    <t xml:space="preserve">diesel</t>
  </si>
  <si>
    <t xml:space="preserve">Conventional</t>
  </si>
  <si>
    <t xml:space="preserve">&lt; 31/12/92</t>
  </si>
  <si>
    <t xml:space="preserve">da 01/09/2019 a 31/12/2020</t>
  </si>
  <si>
    <t xml:space="preserve">Euro 6d</t>
  </si>
  <si>
    <t xml:space="preserve">GPL</t>
  </si>
  <si>
    <t xml:space="preserve">Aggregazioni di veicoli per l’associazione dei FE in funzione del tipo di alimentazione</t>
  </si>
  <si>
    <t xml:space="preserve">Benzina, Ibrido Benzina= Benzina</t>
  </si>
  <si>
    <t xml:space="preserve">Benzina e gas liquido, ibrido benzina gas liquido= GPL</t>
  </si>
  <si>
    <t xml:space="preserve">Benzina e metano, Metano =metano</t>
  </si>
  <si>
    <t xml:space="preserve">Elettricità=elettricità</t>
  </si>
  <si>
    <t xml:space="preserve">Gasolio, ibrido gasolio=diesel</t>
  </si>
  <si>
    <t xml:space="preserve">da 01/09/2015</t>
  </si>
  <si>
    <t xml:space="preserve">Altre, non definito=gasolio</t>
  </si>
  <si>
    <t xml:space="preserve">metano</t>
  </si>
  <si>
    <t xml:space="preserve">Aggregazioni di veicoli per l’associazione dei FE in funzione della classe Euro</t>
  </si>
  <si>
    <t xml:space="preserve">Euro 5, Euro 5B=euro 5</t>
  </si>
  <si>
    <t xml:space="preserve">Euro 6, Euro 6A, Euro 6B, Euro 6C=Euro 6</t>
  </si>
  <si>
    <t xml:space="preserve">Euro 6D=Euro 6d-temp</t>
  </si>
  <si>
    <t xml:space="preserve">Euro 6E=Euro 6D</t>
  </si>
  <si>
    <t xml:space="preserve">elettricità</t>
  </si>
  <si>
    <t xml:space="preserve">FE Medi Domodossola</t>
  </si>
  <si>
    <t xml:space="preserve">Veicoli Industriali LEGGERI distinti per Provincia, Alimentazione, Fascia P.T.T. e EURO. Anno 2025</t>
  </si>
  <si>
    <t xml:space="preserve">Fino a 3,5</t>
  </si>
  <si>
    <t xml:space="preserve">GASOLIO E GAS</t>
  </si>
  <si>
    <t xml:space="preserve"> GASOLIO E GAS </t>
  </si>
  <si>
    <t xml:space="preserve">VERBANO CUSIO OSSOLA – Numero Veicoli leggeri</t>
  </si>
  <si>
    <t xml:space="preserve"> ELETTRICITA </t>
  </si>
  <si>
    <t xml:space="preserve">VERBANO CUSIO OSSOLA – Composizione % Veicoli leggeri</t>
  </si>
  <si>
    <t xml:space="preserve">Veicoli Industriali PESANTI distinti per Provincia, Alimentazione, Fascia P.T.T. e EURO. Anno 2025</t>
  </si>
  <si>
    <t xml:space="preserve">Oltre 3,5</t>
  </si>
  <si>
    <t xml:space="preserve">3,6 - 7,5</t>
  </si>
  <si>
    <t xml:space="preserve">7,6 - 12</t>
  </si>
  <si>
    <t xml:space="preserve">12,1 - 14</t>
  </si>
  <si>
    <t xml:space="preserve">14,1 - 20</t>
  </si>
  <si>
    <t xml:space="preserve">20,1 - 26</t>
  </si>
  <si>
    <t xml:space="preserve">26,1 - 28</t>
  </si>
  <si>
    <t xml:space="preserve">28,1 - 32</t>
  </si>
  <si>
    <t xml:space="preserve">Oltre 32</t>
  </si>
  <si>
    <t xml:space="preserve"> VERBANO CUSIO OSSOLA –   Numero Veicoli Pesanti</t>
  </si>
  <si>
    <t xml:space="preserve">VERBANO CUSIO OSSOLA – Composizione % Veicoli Pesanti</t>
  </si>
  <si>
    <t xml:space="preserve">VERBANO CUSIO OSSOLA – Numero Veicoli leggeri e pesanti</t>
  </si>
  <si>
    <t xml:space="preserve"> PROVINCIA </t>
  </si>
  <si>
    <t xml:space="preserve">VERBANO CUSIO OSSOLA – Composizione % Veicoli leggeri e pesanti</t>
  </si>
  <si>
    <t xml:space="preserve"> ALIMENTAZIONE </t>
  </si>
  <si>
    <t xml:space="preserve"> BENZINA </t>
  </si>
  <si>
    <t xml:space="preserve"> BENZINA E GAS LIQUIDO </t>
  </si>
  <si>
    <t xml:space="preserve"> BENZINA E METANO </t>
  </si>
  <si>
    <t xml:space="preserve">  ELETTRICITA  </t>
  </si>
  <si>
    <t xml:space="preserve"> GASOLIO </t>
  </si>
  <si>
    <t xml:space="preserve">  GASOLIO E GAS  </t>
  </si>
  <si>
    <t xml:space="preserve"> IBRIDO BENZINA </t>
  </si>
  <si>
    <t xml:space="preserve"> IBRIDO GASOLIO </t>
  </si>
  <si>
    <t xml:space="preserve"> METANO </t>
  </si>
  <si>
    <t xml:space="preserve"> Totale </t>
  </si>
  <si>
    <t xml:space="preserve"> FASCIA </t>
  </si>
  <si>
    <t xml:space="preserve"> EURO 0 </t>
  </si>
  <si>
    <t xml:space="preserve"> EURO 1 </t>
  </si>
  <si>
    <t xml:space="preserve"> EURO 2 </t>
  </si>
  <si>
    <t xml:space="preserve"> EURO 3 </t>
  </si>
  <si>
    <t xml:space="preserve"> EURO 4 </t>
  </si>
  <si>
    <t xml:space="preserve"> EURO 5 </t>
  </si>
  <si>
    <t xml:space="preserve"> EURO 5B </t>
  </si>
  <si>
    <t xml:space="preserve"> EURO 6 </t>
  </si>
  <si>
    <t xml:space="preserve"> EURO 6A </t>
  </si>
  <si>
    <t xml:space="preserve"> EURO 6B </t>
  </si>
  <si>
    <t xml:space="preserve"> EURO 6C </t>
  </si>
  <si>
    <t xml:space="preserve"> EURO 6D </t>
  </si>
  <si>
    <t xml:space="preserve"> EURO 6E </t>
  </si>
  <si>
    <t xml:space="preserve"> Non contemplato </t>
  </si>
  <si>
    <t xml:space="preserve"> Non definito </t>
  </si>
  <si>
    <t xml:space="preserve"> Totale  </t>
  </si>
  <si>
    <t xml:space="preserve">Totali</t>
  </si>
  <si>
    <t xml:space="preserve">Leggeri</t>
  </si>
  <si>
    <t xml:space="preserve">Pesanti</t>
  </si>
  <si>
    <t xml:space="preserve">Benzina</t>
  </si>
  <si>
    <t xml:space="preserve">Metano</t>
  </si>
  <si>
    <t xml:space="preserve">Gasolio</t>
  </si>
  <si>
    <t xml:space="preserve">Elettrico</t>
  </si>
  <si>
    <t xml:space="preserve">Veicoli leggeri &lt; 3.5 t</t>
  </si>
  <si>
    <t xml:space="preserve">&lt; 30/09/94</t>
  </si>
  <si>
    <t xml:space="preserve">Euro 1 - 93/59/EEC</t>
  </si>
  <si>
    <t xml:space="preserve">da 01/10/1994 a 30/09/1997</t>
  </si>
  <si>
    <t xml:space="preserve">Euro 2 - 96/69/EC</t>
  </si>
  <si>
    <t xml:space="preserve">da 01/10/1997 a 31/12/2001</t>
  </si>
  <si>
    <t xml:space="preserve">da 01/01/2002 a 31/12/2006</t>
  </si>
  <si>
    <t xml:space="preserve">da 01/01/2007 a 31/12/2011</t>
  </si>
  <si>
    <t xml:space="preserve">da 01/01/2012 a 31/08/2016</t>
  </si>
  <si>
    <t xml:space="preserve">da 01/09/2016 a 31/08/2020</t>
  </si>
  <si>
    <t xml:space="preserve">da 01/09/2020 a da 31/12/2021</t>
  </si>
  <si>
    <t xml:space="preserve">da 01/01/2022</t>
  </si>
  <si>
    <t xml:space="preserve">da 01/09/2020 a 31/12/2021</t>
  </si>
  <si>
    <t xml:space="preserve">da 01/09/2016</t>
  </si>
  <si>
    <t xml:space="preserve">Veicoli pesanti &gt; 3.5 t  - merci</t>
  </si>
  <si>
    <t xml:space="preserve">ND</t>
  </si>
  <si>
    <t xml:space="preserve">&lt; 01/10/93</t>
  </si>
  <si>
    <t xml:space="preserve">Euro 0</t>
  </si>
  <si>
    <t xml:space="preserve">Euro I - 91/542/EEC Stage I</t>
  </si>
  <si>
    <t xml:space="preserve">da 01/10/1993 a 30/09/1996</t>
  </si>
  <si>
    <t xml:space="preserve">Euro II - 91/542/EEC Stage II</t>
  </si>
  <si>
    <t xml:space="preserve">da 01/10/1996 a 30/09/2001</t>
  </si>
  <si>
    <t xml:space="preserve">Euro III - 1999/96/EC</t>
  </si>
  <si>
    <t xml:space="preserve">da 01/10/2001 a 30/09/2006</t>
  </si>
  <si>
    <t xml:space="preserve">Euro IV - COM(1998) 776</t>
  </si>
  <si>
    <t xml:space="preserve">da 01/10/2006 a 30/09/2009</t>
  </si>
  <si>
    <t xml:space="preserve">Euro V - COM(1998) 776</t>
  </si>
  <si>
    <t xml:space="preserve">da 01/10/2009 a 31/12/2013</t>
  </si>
  <si>
    <t xml:space="preserve">Euro VI - Reg EC 595/2009</t>
  </si>
  <si>
    <t xml:space="preserve">da 01/01/2014</t>
  </si>
  <si>
    <t xml:space="preserve">FE Medi Provincia VCO</t>
  </si>
  <si>
    <t xml:space="preserve">FE Medi Comune di Domodossola</t>
  </si>
  <si>
    <t xml:space="preserve">Fattori di emissione medi da traffico per settore, combustibile e tipo legislativo in Lombardia nel 2023 (Fonte: INEMAR ARPA LOMBARDIA)</t>
  </si>
  <si>
    <t xml:space="preserve">Veicoli pesanti &gt; 3.5 t - passeggeri</t>
  </si>
  <si>
    <t xml:space="preserve">EEV</t>
  </si>
  <si>
    <t xml:space="preserve">da 01/10/2009</t>
  </si>
  <si>
    <t xml:space="preserve">Ciclomotori (&lt; 50 cm3)</t>
  </si>
  <si>
    <t xml:space="preserve">&lt; 17/06/1999</t>
  </si>
  <si>
    <t xml:space="preserve">Euro 1 - 97/24/EC Stage I</t>
  </si>
  <si>
    <t xml:space="preserve">da 17/06/1999 a 16/06/2002</t>
  </si>
  <si>
    <t xml:space="preserve">Euro 2 - 97/24/EC Stage II</t>
  </si>
  <si>
    <t xml:space="preserve">da 17/06/2002 a 30/06/2015</t>
  </si>
  <si>
    <t xml:space="preserve">Euro 3 - Directive 2013/60/UE</t>
  </si>
  <si>
    <t xml:space="preserve">da 01/07/2015 a 31/12/2017</t>
  </si>
  <si>
    <t xml:space="preserve">Euro 4 - Reg EC 168/2013</t>
  </si>
  <si>
    <t xml:space="preserve">da 01/01/2018 a 31/12/2020</t>
  </si>
  <si>
    <t xml:space="preserve">Euro 5 - Reg EC 168/2013</t>
  </si>
  <si>
    <t xml:space="preserve">da 01/01/2021</t>
  </si>
  <si>
    <t xml:space="preserve">Microcar</t>
  </si>
  <si>
    <t xml:space="preserve">Motocicli (&gt; 50 cm3)</t>
  </si>
  <si>
    <t xml:space="preserve">Euro 1 - 97/24/EC</t>
  </si>
  <si>
    <t xml:space="preserve">da 01/01/1999 a 17/06/2002</t>
  </si>
  <si>
    <t xml:space="preserve">Euro 2 - 2002/51/EC Stage I</t>
  </si>
  <si>
    <t xml:space="preserve">da 01/01/2003 a 31/12/05</t>
  </si>
  <si>
    <t xml:space="preserve">Euro 3 - 2002/51/EC Stage II</t>
  </si>
  <si>
    <t xml:space="preserve">da 01/01/2006 a 31/12/2016</t>
  </si>
  <si>
    <t xml:space="preserve">da 01/01/2017 a 31/12/2020</t>
  </si>
  <si>
    <t xml:space="preserve">Le emissioni di polveri comprendono il contributo da usura di freni, pneumatici e manto stradale</t>
  </si>
  <si>
    <t xml:space="preserve">Le emissioni di COV comprendono il contributo da evaporazione di benzina</t>
  </si>
  <si>
    <t xml:space="preserve">Autovetture</t>
  </si>
  <si>
    <t xml:space="preserve">Veicoli industriali</t>
  </si>
  <si>
    <t xml:space="preserve">Abitanti</t>
  </si>
  <si>
    <t xml:space="preserve">Densità ab</t>
  </si>
  <si>
    <t xml:space="preserve">Auto x abitante</t>
  </si>
  <si>
    <t xml:space="preserve">Veicoli industriali per abitante</t>
  </si>
  <si>
    <r>
      <rPr>
        <sz val="9"/>
        <rFont val="Arial"/>
        <family val="2"/>
        <charset val="1"/>
      </rPr>
      <t xml:space="preserve">In caso di interventi che riguardano la creazione di aree pedonali o trasformazione di spazi pubblici, piazze, parchi, giardini e aree gioco (</t>
    </r>
    <r>
      <rPr>
        <b val="true"/>
        <sz val="9"/>
        <rFont val="Arial"/>
        <family val="2"/>
        <charset val="1"/>
      </rPr>
      <t xml:space="preserve">placemaking), </t>
    </r>
    <r>
      <rPr>
        <sz val="9"/>
        <rFont val="Arial"/>
        <family val="2"/>
        <charset val="1"/>
      </rPr>
      <t xml:space="preserve">ai fini della stima della riduzione delle emissioni occorre inserire nella caselle evidenziate in giallo i dati di input riconducibili alla seguente formula: 
</t>
    </r>
    <r>
      <rPr>
        <b val="true"/>
        <i val="true"/>
        <sz val="9"/>
        <color rgb="FF666666"/>
        <rFont val="Arial"/>
        <family val="2"/>
        <charset val="1"/>
      </rPr>
      <t xml:space="preserve">∆km</t>
    </r>
    <r>
      <rPr>
        <b val="true"/>
        <i val="true"/>
        <vertAlign val="subscript"/>
        <sz val="9"/>
        <color rgb="FF666666"/>
        <rFont val="Arial"/>
        <family val="2"/>
        <charset val="1"/>
      </rPr>
      <t xml:space="preserve">auto</t>
    </r>
    <r>
      <rPr>
        <b val="true"/>
        <i val="true"/>
        <sz val="9"/>
        <color rgb="FF666666"/>
        <rFont val="Arial"/>
        <family val="2"/>
        <charset val="1"/>
      </rPr>
      <t xml:space="preserve"> = [(Ut / δ) * L]* Op
</t>
    </r>
    <r>
      <rPr>
        <sz val="9"/>
        <rFont val="Arial"/>
        <family val="2"/>
        <charset val="1"/>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</si>
  <si>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Ut</t>
  </si>
  <si>
    <t xml:space="preserve">Il valore rispecchia il bacino di utenza che può interessare l’intervento, con riferimento alle autovetture. Può essere espresso come un valore percentuale sul totale della popolazione oppure come valore stimato dal proponente in funzione di analisi sulla mobilità dei cittadini. Nell’esempio viene valutato come 5% del parco autovetture a livello comunale.</t>
  </si>
  <si>
    <t xml:space="preserve">L (km)</t>
  </si>
  <si>
    <t xml:space="preserve">Nel caso di un’area pedonale che evita l’accesso diretto al centro città e che implica la sosta del mezzo privato in un’area di parcheggio, il parametro L può essere determinato come distanza tra area di sosta e centro città, moltiplicando per 2 (andata e ritorno) il valore</t>
  </si>
  <si>
    <t xml:space="preserve">Op</t>
  </si>
  <si>
    <t xml:space="preserve">Può essere assunto un valore basato sul conteggio dei giorni lavorativi o sul totale dei giorni dell’anno in funzione della tipologia di luoghi di interesse</t>
  </si>
  <si>
    <r>
      <rPr>
        <b val="true"/>
        <sz val="10"/>
        <rFont val="Arial"/>
        <family val="2"/>
        <charset val="1"/>
      </rPr>
      <t xml:space="preserve">∆km</t>
    </r>
    <r>
      <rPr>
        <b val="true"/>
        <vertAlign val="subscript"/>
        <sz val="10"/>
        <rFont val="Arial"/>
        <family val="2"/>
        <charset val="1"/>
      </rPr>
      <t xml:space="preserve">auto</t>
    </r>
    <r>
      <rPr>
        <b val="true"/>
        <sz val="10"/>
        <rFont val="Arial"/>
        <family val="2"/>
        <charset val="1"/>
      </rPr>
      <t xml:space="preserve"> </t>
    </r>
  </si>
  <si>
    <t xml:space="preserve">Il valore rispecchia il bacino di utenza che può interessare l’intervento. Può essere espresso come un valore percentuale sul totale della popolazione oppure come valore stimato dal proponente in funzione di analisi sulla mobilità dei cittadini. Nell’esempio viene valutato come 2% del parco veicoli industriali.</t>
  </si>
  <si>
    <r>
      <rPr>
        <b val="true"/>
        <sz val="10"/>
        <rFont val="Arial"/>
        <family val="2"/>
        <charset val="1"/>
      </rPr>
      <t xml:space="preserve">∆km</t>
    </r>
    <r>
      <rPr>
        <b val="true"/>
        <vertAlign val="subscript"/>
        <sz val="10"/>
        <rFont val="Arial"/>
        <family val="2"/>
        <charset val="1"/>
      </rPr>
      <t xml:space="preserve">veicoli industriali</t>
    </r>
    <r>
      <rPr>
        <b val="true"/>
        <sz val="10"/>
        <rFont val="Arial"/>
        <family val="2"/>
        <charset val="1"/>
      </rPr>
      <t xml:space="preserve"> </t>
    </r>
  </si>
  <si>
    <t xml:space="preserve">Emissioni ridotte</t>
  </si>
  <si>
    <t xml:space="preserve">Tipo mezzi</t>
  </si>
  <si>
    <t xml:space="preserve">CO2 equ.</t>
  </si>
  <si>
    <t xml:space="preserve">kg/anno</t>
  </si>
  <si>
    <t xml:space="preserve">t/anno</t>
  </si>
  <si>
    <t xml:space="preserve">Veicoli Industriali</t>
  </si>
  <si>
    <t xml:space="preserve">TOTALE</t>
  </si>
  <si>
    <t xml:space="preserve">GWP* values for 100-year time horizon </t>
  </si>
  <si>
    <t xml:space="preserve">*GPW utilizzati per convertire N2O e CH4 in CO2 equ. Fonte: www.ipcc.ch, fifth assessment report</t>
  </si>
  <si>
    <r>
      <rPr>
        <sz val="10"/>
        <rFont val="Arial"/>
        <family val="2"/>
        <charset val="1"/>
      </rPr>
      <t xml:space="preserve">Gli interventi che riguardano la creazione di zone 30 e interventi di moderazione del traffico generano una flessione fisiologica dei flussi dei veicoli privati. Nel Comune di Bologna sono state stimate riduzioni fino al -9% di auto private nel lungo periodo. Ciò avviene in quanto  gli automobilisti evitano le strade di quartiere come scorciatoie, preferendo gli assi di scorrimento principali. 
Ai fini della stima della riduzione delle emissioni occorre inserire nella caselle evidenziate in giallo i dati di input riconducibili alla seguente formula: 
</t>
    </r>
    <r>
      <rPr>
        <sz val="9"/>
        <rFont val="Arial"/>
        <family val="2"/>
        <charset val="1"/>
      </rPr>
      <t xml:space="preserve">
</t>
    </r>
    <r>
      <rPr>
        <b val="true"/>
        <i val="true"/>
        <sz val="9"/>
        <color rgb="FF666666"/>
        <rFont val="Arial"/>
        <family val="2"/>
        <charset val="1"/>
      </rPr>
      <t xml:space="preserve">∆km</t>
    </r>
    <r>
      <rPr>
        <b val="true"/>
        <i val="true"/>
        <vertAlign val="subscript"/>
        <sz val="9"/>
        <color rgb="FF666666"/>
        <rFont val="Arial"/>
        <family val="2"/>
        <charset val="1"/>
      </rPr>
      <t xml:space="preserve">auto</t>
    </r>
    <r>
      <rPr>
        <b val="true"/>
        <i val="true"/>
        <sz val="9"/>
        <color rgb="FF666666"/>
        <rFont val="Arial"/>
        <family val="2"/>
        <charset val="1"/>
      </rPr>
      <t xml:space="preserve"> = [(Ut / δ) * L]* Op
</t>
    </r>
    <r>
      <rPr>
        <sz val="9"/>
        <rFont val="Arial"/>
        <family val="2"/>
        <charset val="1"/>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</si>
  <si>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Nel caso di una zona 30 o di interventi di moderazione del traffico, la lunghezza da inserire è legata alla lunghezza totale dei tratti stradali coinvolti dall’intervento.</t>
  </si>
  <si>
    <t xml:space="preserve">Il valore rispecchia il bacino di utenza che può interessare l’intervento, con riferimento ai veicoli industriali. Può essere espresso come un valore percentuale sul totale della popolazione oppure come valore stimato dal proponente in funzione di analisi sulla mobilità dei cittadini. Nell’esempio viene valutato come 2% del parco veicoli industriali a livello comunale.</t>
  </si>
  <si>
    <r>
      <rPr>
        <sz val="10"/>
        <rFont val="Arial"/>
        <family val="2"/>
        <charset val="1"/>
      </rPr>
      <t xml:space="preserve">Gli interventi che riguardano la creazione di percorsi ciclabili generano una flessione fisiologica dei flussi dei veicoli privati, con particolare riferimento all’uso delle autovetture. La stima può essere fatta in funzione della popolazione residente disposta a passare dal mezzo privato alla bicicletta.
A</t>
    </r>
    <r>
      <rPr>
        <sz val="9"/>
        <rFont val="Arial"/>
        <family val="2"/>
        <charset val="1"/>
      </rPr>
      <t xml:space="preserve">i fini della stima della riduzione delle emissioni occorre inserire nella caselle evidenziate in giallo i dati di input riconducibili alla seguente formula: 
</t>
    </r>
    <r>
      <rPr>
        <b val="true"/>
        <i val="true"/>
        <sz val="9"/>
        <color rgb="FF666666"/>
        <rFont val="Arial"/>
        <family val="2"/>
        <charset val="1"/>
      </rPr>
      <t xml:space="preserve">∆km</t>
    </r>
    <r>
      <rPr>
        <b val="true"/>
        <i val="true"/>
        <vertAlign val="subscript"/>
        <sz val="9"/>
        <color rgb="FF666666"/>
        <rFont val="Arial"/>
        <family val="2"/>
        <charset val="1"/>
      </rPr>
      <t xml:space="preserve">auto</t>
    </r>
    <r>
      <rPr>
        <b val="true"/>
        <i val="true"/>
        <sz val="9"/>
        <color rgb="FF666666"/>
        <rFont val="Arial"/>
        <family val="2"/>
        <charset val="1"/>
      </rPr>
      <t xml:space="preserve"> = [(Ut / δ) * L]* Op
</t>
    </r>
    <r>
      <rPr>
        <sz val="9"/>
        <rFont val="Arial"/>
        <family val="2"/>
        <charset val="1"/>
      </rPr>
      <t xml:space="preserve">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</si>
  <si>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Il valore rispecchia il numero dei cittadini sottratti all’uso dell’automobile. Può essere espresso come un valore percentuale sul totale della popolazione oppure come valore stimato dal proponente in funzione di analisi sulla mobilità dei cittadini. Nell’esempio viene valutato come 5% dei cittadini residenti nel comune oggetto dell’intervento</t>
  </si>
  <si>
    <t xml:space="preserve">Nel caso di un percorso ciclabile, la lunghezza da inserire è legata alla lunghezza dei tratti realizzati nell’ambito dell’intervento.</t>
  </si>
  <si>
    <t xml:space="preserve">Può essere assunto un valore basato sul conteggio dei giorni lavorativi o sul totale dei giorni dell’anno in funzione della tipologia di luoghi di interesse che collega il percorso ciclabile.</t>
  </si>
  <si>
    <r>
      <rPr>
        <sz val="10"/>
        <rFont val="Arial"/>
        <family val="2"/>
        <charset val="1"/>
      </rPr>
      <t xml:space="preserve">In caso di interventi che riguardano la creazione di strade scolastiche ai fini della stima della riduzione delle emissioni occorre inserire nelle caselle evidenziate in giallo il numero di chilometri coinvolti nell’intervento e il numero di mezzi legati al trasporto del studenti che non vengono più utilizzati. Nel caso di una scuola elementare, si può ipotizzare un uso del mezzo privato pari al 50-70% degli iscritti al plesso scolastico coinvolto nell’intervento. Per le scuole medie tale valore può essere stimato nel 20-30%. </t>
    </r>
    <r>
      <rPr>
        <sz val="11"/>
        <rFont val="Arial"/>
        <family val="2"/>
        <charset val="1"/>
      </rPr>
      <t xml:space="preserve">Tali valori possono essere personalizzati dal proponente se sono disponibili dati più accurati e determinati sulla base di analisi di mobilità.
</t>
    </r>
    <r>
      <rPr>
        <sz val="10"/>
        <rFont val="Arial"/>
        <family val="2"/>
        <charset val="1"/>
      </rPr>
      <t xml:space="preserve">Sulla capacità dell’intervento di sottrarre mezzi privati sono presenti dati in letteratura molto solidi. Si può stimare una riduzione del 20% delle auto, sul totale delle auto interessate a raggiungere la scuola. 
Ai fini della stima della riduzione delle emissioni occorre inserire nella caselle evidenziate in giallo i dati di input riconducibili alla seguente formula: 
</t>
    </r>
    <r>
      <rPr>
        <b val="true"/>
        <i val="true"/>
        <sz val="9"/>
        <color rgb="FF666666"/>
        <rFont val="Arial"/>
        <family val="2"/>
        <charset val="1"/>
      </rPr>
      <t xml:space="preserve">∆km</t>
    </r>
    <r>
      <rPr>
        <b val="true"/>
        <i val="true"/>
        <vertAlign val="subscript"/>
        <sz val="9"/>
        <color rgb="FF666666"/>
        <rFont val="Arial"/>
        <family val="2"/>
        <charset val="1"/>
      </rPr>
      <t xml:space="preserve">auto</t>
    </r>
    <r>
      <rPr>
        <b val="true"/>
        <i val="true"/>
        <sz val="9"/>
        <color rgb="FF666666"/>
        <rFont val="Arial"/>
        <family val="2"/>
        <charset val="1"/>
      </rPr>
      <t xml:space="preserve"> = [(Ut / δ) * L]* Op
</t>
    </r>
    <r>
      <rPr>
        <sz val="10"/>
        <rFont val="Arial"/>
        <family val="2"/>
        <charset val="1"/>
      </rPr>
      <t xml:space="preserve">
</t>
    </r>
    <r>
      <rPr>
        <sz val="9"/>
        <rFont val="Arial"/>
        <family val="2"/>
        <charset val="1"/>
      </rPr>
      <t xml:space="preserve">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</si>
  <si>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 xml:space="preserve">Numero di studenti del plesso scolastico coinvolto dall’intervento</t>
  </si>
  <si>
    <t xml:space="preserve">Scuola elementare</t>
  </si>
  <si>
    <t xml:space="preserve">Numero di automobili coinvolte </t>
  </si>
  <si>
    <t xml:space="preserve">Si stima 70% degli studenti iscritti</t>
  </si>
  <si>
    <t xml:space="preserve">Il valore rispecchia il numero dei cittadini che non usano più l’automobile per accompagnare i figli a scuola. Può essere espresso come un valore percentuale sul totale delle auto coinvolte. Nell’esempio viene valutato come 20% del numero di auto coinvolte.</t>
  </si>
  <si>
    <t xml:space="preserve">Nel caso di una strada scolastica che evita l’accesso diretto al plesso e che implica la sosta del mezzo privato in un’area di parcheggio, il parametro L può essere determinato come distanza tra area di sosta e plesso scolastico, moltiplicando per 2 (andata e ritorno) il valore.</t>
  </si>
  <si>
    <t xml:space="preserve">Può essere assunto un valore basato sul conteggio dei giorni di scuola nell’anno.</t>
  </si>
  <si>
    <t xml:space="preserve">Aree pedonali e placemaking</t>
  </si>
  <si>
    <t xml:space="preserve">TOTALE RIDUZIONE EMISSIVE</t>
  </si>
  <si>
    <t xml:space="preserve">Riduzione delle percorrenze (veh*km/anno)</t>
  </si>
  <si>
    <t xml:space="preserve">Zone 30 e interventi di moderazione del traffico</t>
  </si>
  <si>
    <t xml:space="preserve">Percorsi ciclabili</t>
  </si>
  <si>
    <t xml:space="preserve">Strade scolastiche</t>
  </si>
  <si>
    <t xml:space="preserve">Forestazione urbana</t>
  </si>
  <si>
    <t xml:space="preserve">Specie arborea</t>
  </si>
  <si>
    <t xml:space="preserve">Diametro medio (cm)</t>
  </si>
  <si>
    <t xml:space="preserve">PM10 (mg/m2)</t>
  </si>
  <si>
    <t xml:space="preserve">PM2.5 (mg/m2)</t>
  </si>
  <si>
    <t xml:space="preserve">CO2 (kg/m2)</t>
  </si>
  <si>
    <t xml:space="preserve">NO2 (g/m2)</t>
  </si>
  <si>
    <t xml:space="preserve">Superficie di insidenza (m2)</t>
  </si>
  <si>
    <t xml:space="preserve">Numero di piante</t>
  </si>
  <si>
    <t xml:space="preserve">Anni di progetto</t>
  </si>
  <si>
    <t xml:space="preserve">Assorbimenti PM10 (mg)</t>
  </si>
  <si>
    <t xml:space="preserve">Assorbimenti PM2,5 (mg)</t>
  </si>
  <si>
    <t xml:space="preserve">Assorbimenti CO2 (kg)*</t>
  </si>
  <si>
    <t xml:space="preserve">Assorbimenti NO2 (g)</t>
  </si>
  <si>
    <t xml:space="preserve">Cedrus glauca</t>
  </si>
  <si>
    <t xml:space="preserve">Pinus excelsa</t>
  </si>
  <si>
    <t xml:space="preserve">Pino eccelso</t>
  </si>
  <si>
    <t xml:space="preserve">Abies alba</t>
  </si>
  <si>
    <t xml:space="preserve">Abete bianco</t>
  </si>
  <si>
    <t xml:space="preserve">TOTALE (kg/anno)</t>
  </si>
  <si>
    <t xml:space="preserve">* ATTENZIONE: IL FOGLIO DI CALCOLO RELATIVO ALLA FORESTAZIONE URBANA CONTEGGIA GLI ASSORBIMENTI SUGLI ANNI TOTALI DI PROGETTO (30 ANNI). Ai fini della comparabilita’ dei risultati tra i diversi interventi, nella somma totale è necessario riportare le stime degli assorbimenti di CO2 al singolo anno.</t>
  </si>
</sst>
</file>

<file path=xl/styles.xml><?xml version="1.0" encoding="utf-8"?>
<styleSheet xmlns="http://schemas.openxmlformats.org/spreadsheetml/2006/main">
  <numFmts count="14">
    <numFmt numFmtId="164" formatCode="General"/>
    <numFmt numFmtId="165" formatCode="* #,##0.00\ ;\-* #,##0.00\ ;* \-#\ ;@\ "/>
    <numFmt numFmtId="166" formatCode="* #,##0\ ;\-* #,##0\ ;* \-#\ ;@\ "/>
    <numFmt numFmtId="167" formatCode="0.00%"/>
    <numFmt numFmtId="168" formatCode="#,###"/>
    <numFmt numFmtId="169" formatCode="#,##0"/>
    <numFmt numFmtId="170" formatCode="_-* #,##0.00_-;\-* #,##0.00_-;_-* \-??_-;_-@_-"/>
    <numFmt numFmtId="171" formatCode="#,##0.00"/>
    <numFmt numFmtId="172" formatCode="#,##0.0"/>
    <numFmt numFmtId="173" formatCode="0"/>
    <numFmt numFmtId="174" formatCode="0.000"/>
    <numFmt numFmtId="175" formatCode="0.00"/>
    <numFmt numFmtId="176" formatCode="@"/>
    <numFmt numFmtId="177" formatCode="0.0"/>
  </numFmts>
  <fonts count="21">
    <font>
      <sz val="10"/>
      <name val="Arial"/>
      <family val="2"/>
      <charset val="1"/>
    </font>
    <font>
      <sz val="10"/>
      <name val="Arial"/>
      <family val="0"/>
    </font>
    <font>
      <sz val="10"/>
      <name val="Arial"/>
      <family val="0"/>
    </font>
    <font>
      <sz val="10"/>
      <name val="Arial"/>
      <family val="0"/>
    </font>
    <font>
      <b val="true"/>
      <sz val="12"/>
      <color rgb="FF000000"/>
      <name val="Verdana"/>
      <family val="0"/>
      <charset val="1"/>
    </font>
    <font>
      <b val="true"/>
      <sz val="9"/>
      <color rgb="FF000000"/>
      <name val="Verdana"/>
      <family val="0"/>
      <charset val="1"/>
    </font>
    <font>
      <sz val="9"/>
      <color rgb="FF000000"/>
      <name val="Verdana"/>
      <family val="0"/>
      <charset val="1"/>
    </font>
    <font>
      <b val="true"/>
      <sz val="12"/>
      <name val="Times New Roman"/>
      <family val="1"/>
      <charset val="1"/>
    </font>
    <font>
      <sz val="12"/>
      <name val="Times New Roman"/>
      <family val="1"/>
      <charset val="1"/>
    </font>
    <font>
      <b val="true"/>
      <sz val="10"/>
      <name val="Arial"/>
      <family val="2"/>
      <charset val="1"/>
    </font>
    <font>
      <sz val="10"/>
      <name val="Times New Roman"/>
      <family val="1"/>
      <charset val="1"/>
    </font>
    <font>
      <b val="true"/>
      <sz val="12"/>
      <name val="Arial"/>
      <family val="2"/>
      <charset val="1"/>
    </font>
    <font>
      <sz val="9"/>
      <name val="Arial"/>
      <family val="2"/>
      <charset val="1"/>
    </font>
    <font>
      <b val="true"/>
      <sz val="9"/>
      <name val="Arial"/>
      <family val="2"/>
      <charset val="1"/>
    </font>
    <font>
      <b val="true"/>
      <i val="true"/>
      <sz val="9"/>
      <color rgb="FF666666"/>
      <name val="Arial"/>
      <family val="2"/>
      <charset val="1"/>
    </font>
    <font>
      <b val="true"/>
      <i val="true"/>
      <vertAlign val="subscript"/>
      <sz val="9"/>
      <color rgb="FF666666"/>
      <name val="Arial"/>
      <family val="2"/>
      <charset val="1"/>
    </font>
    <font>
      <sz val="10"/>
      <name val="Arial"/>
      <family val="0"/>
      <charset val="1"/>
    </font>
    <font>
      <b val="true"/>
      <vertAlign val="subscript"/>
      <sz val="10"/>
      <name val="Arial"/>
      <family val="2"/>
      <charset val="1"/>
    </font>
    <font>
      <sz val="10"/>
      <color rgb="FF0000FF"/>
      <name val="Arial"/>
      <family val="2"/>
      <charset val="1"/>
    </font>
    <font>
      <sz val="11"/>
      <name val="Arial"/>
      <family val="2"/>
      <charset val="1"/>
    </font>
    <font>
      <b val="true"/>
      <sz val="14"/>
      <name val="Arial"/>
      <family val="2"/>
      <charset val="1"/>
    </font>
  </fonts>
  <fills count="8">
    <fill>
      <patternFill patternType="none"/>
    </fill>
    <fill>
      <patternFill patternType="gray125"/>
    </fill>
    <fill>
      <patternFill patternType="solid">
        <fgColor rgb="FF81D41A"/>
        <bgColor rgb="FF969696"/>
      </patternFill>
    </fill>
    <fill>
      <patternFill patternType="solid">
        <fgColor rgb="FFFFFF00"/>
        <bgColor rgb="FFFFFF00"/>
      </patternFill>
    </fill>
    <fill>
      <patternFill patternType="solid">
        <fgColor rgb="FF729FCF"/>
        <bgColor rgb="FF969696"/>
      </patternFill>
    </fill>
    <fill>
      <patternFill patternType="solid">
        <fgColor rgb="FFE8F2A1"/>
        <bgColor rgb="FFFFFFCC"/>
      </patternFill>
    </fill>
    <fill>
      <patternFill patternType="solid">
        <fgColor rgb="FF00E676"/>
        <bgColor rgb="FF33CCCC"/>
      </patternFill>
    </fill>
    <fill>
      <patternFill patternType="solid">
        <fgColor rgb="FFFF0000"/>
        <bgColor rgb="FF993300"/>
      </patternFill>
    </fill>
  </fills>
  <borders count="22">
    <border diagonalUp="false" diagonalDown="false">
      <left/>
      <right/>
      <top/>
      <bottom/>
      <diagonal/>
    </border>
    <border diagonalUp="false" diagonalDown="false">
      <left style="hair"/>
      <right style="hair"/>
      <top style="hair"/>
      <bottom style="hair"/>
      <diagonal/>
    </border>
    <border diagonalUp="false" diagonalDown="false">
      <left style="hair"/>
      <right style="hair"/>
      <top/>
      <bottom/>
      <diagonal/>
    </border>
    <border diagonalUp="false" diagonalDown="false">
      <left style="hair"/>
      <right style="hair"/>
      <top style="hair"/>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hair"/>
      <right style="hair"/>
      <top/>
      <bottom style="hair"/>
      <diagonal/>
    </border>
    <border diagonalUp="false" diagonalDown="false">
      <left style="thin"/>
      <right style="thin"/>
      <top style="thin"/>
      <bottom style="thin"/>
      <diagonal/>
    </border>
    <border diagonalUp="false" diagonalDown="false">
      <left style="hair"/>
      <right/>
      <top style="hair"/>
      <bottom/>
      <diagonal/>
    </border>
    <border diagonalUp="false" diagonalDown="false">
      <left style="hair"/>
      <right/>
      <top/>
      <bottom/>
      <diagonal/>
    </border>
    <border diagonalUp="false" diagonalDown="false">
      <left style="hair"/>
      <right/>
      <top/>
      <bottom style="hair"/>
      <diagonal/>
    </border>
    <border diagonalUp="false" diagonalDown="false">
      <left/>
      <right style="hair"/>
      <top style="hair"/>
      <bottom/>
      <diagonal/>
    </border>
    <border diagonalUp="false" diagonalDown="false">
      <left/>
      <right/>
      <top style="hair"/>
      <bottom style="hair"/>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0"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cellStyleXfs>
  <cellXfs count="16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6" fontId="5" fillId="0" borderId="2" xfId="20" applyFont="true" applyBorder="true" applyAlignment="true" applyProtection="true">
      <alignment horizontal="general" vertical="top" textRotation="0" wrapText="true" indent="0" shrinkToFit="false"/>
      <protection locked="true" hidden="false"/>
    </xf>
    <xf numFmtId="166" fontId="5" fillId="0" borderId="3" xfId="20" applyFont="true" applyBorder="true" applyAlignment="true" applyProtection="true">
      <alignment horizontal="general" vertical="top" textRotation="0" wrapText="true" indent="0" shrinkToFit="false"/>
      <protection locked="true" hidden="false"/>
    </xf>
    <xf numFmtId="166" fontId="6" fillId="0" borderId="3" xfId="20" applyFont="true" applyBorder="true" applyAlignment="true" applyProtection="true">
      <alignment horizontal="general" vertical="top" textRotation="0" wrapText="true" indent="0" shrinkToFit="false"/>
      <protection locked="true" hidden="false"/>
    </xf>
    <xf numFmtId="166" fontId="6" fillId="0" borderId="1" xfId="20" applyFont="true" applyBorder="true" applyAlignment="true" applyProtection="true">
      <alignment horizontal="left" vertical="top" textRotation="0" wrapText="true" indent="0" shrinkToFit="false"/>
      <protection locked="true" hidden="false"/>
    </xf>
    <xf numFmtId="166" fontId="6" fillId="0" borderId="1" xfId="20" applyFont="true" applyBorder="true" applyAlignment="true" applyProtection="true">
      <alignment horizontal="general" vertical="center" textRotation="0" wrapText="true" indent="0" shrinkToFit="false"/>
      <protection locked="true" hidden="false"/>
    </xf>
    <xf numFmtId="166" fontId="6" fillId="0" borderId="1" xfId="20" applyFont="true" applyBorder="true" applyAlignment="true" applyProtection="true">
      <alignment horizontal="general" vertical="bottom" textRotation="0" wrapText="true" indent="0" shrinkToFit="false"/>
      <protection locked="true" hidden="false"/>
    </xf>
    <xf numFmtId="166" fontId="5" fillId="0" borderId="1" xfId="20" applyFont="true" applyBorder="true" applyAlignment="true" applyProtection="true">
      <alignment horizontal="general" vertical="center" textRotation="0" wrapText="true" indent="0" shrinkToFit="false"/>
      <protection locked="true" hidden="false"/>
    </xf>
    <xf numFmtId="166" fontId="6" fillId="0" borderId="4" xfId="20" applyFont="true" applyBorder="true" applyAlignment="true" applyProtection="true">
      <alignment horizontal="left" vertical="top" textRotation="0" wrapText="true" indent="0" shrinkToFit="false"/>
      <protection locked="true" hidden="false"/>
    </xf>
    <xf numFmtId="166" fontId="6" fillId="0" borderId="5" xfId="20" applyFont="true" applyBorder="true" applyAlignment="true" applyProtection="true">
      <alignment horizontal="general" vertical="bottom" textRotation="0" wrapText="true" indent="0" shrinkToFit="false"/>
      <protection locked="true" hidden="false"/>
    </xf>
    <xf numFmtId="166" fontId="6" fillId="0" borderId="5" xfId="20" applyFont="true" applyBorder="true" applyAlignment="true" applyProtection="true">
      <alignment horizontal="general" vertical="center" textRotation="0" wrapText="true" indent="0" shrinkToFit="false"/>
      <protection locked="true" hidden="false"/>
    </xf>
    <xf numFmtId="166" fontId="6" fillId="0" borderId="1" xfId="20" applyFont="true" applyBorder="true" applyAlignment="true" applyProtection="true">
      <alignment horizontal="general" vertical="top" textRotation="0" wrapText="true" indent="0" shrinkToFit="false"/>
      <protection locked="true" hidden="false"/>
    </xf>
    <xf numFmtId="166" fontId="5" fillId="0" borderId="6" xfId="20" applyFont="true" applyBorder="true" applyAlignment="true" applyProtection="true">
      <alignment horizontal="general" vertical="top" textRotation="0" wrapText="true" indent="0" shrinkToFit="false"/>
      <protection locked="true" hidden="false"/>
    </xf>
    <xf numFmtId="166" fontId="6" fillId="0" borderId="4" xfId="20" applyFont="true" applyBorder="true" applyAlignment="true" applyProtection="true">
      <alignment horizontal="general" vertical="top" textRotation="0" wrapText="true" indent="0" shrinkToFit="false"/>
      <protection locked="true" hidden="false"/>
    </xf>
    <xf numFmtId="166" fontId="6" fillId="0" borderId="5" xfId="20" applyFont="true" applyBorder="true" applyAlignment="true" applyProtection="true">
      <alignment horizontal="left" vertical="top" textRotation="0" wrapText="true" indent="0" shrinkToFit="false"/>
      <protection locked="true" hidden="false"/>
    </xf>
    <xf numFmtId="164" fontId="5" fillId="2" borderId="1" xfId="0" applyFont="true" applyBorder="true" applyAlignment="true" applyProtection="true">
      <alignment horizontal="center" vertical="center" textRotation="0" wrapText="true" indent="0" shrinkToFit="false"/>
      <protection locked="true" hidden="false"/>
    </xf>
    <xf numFmtId="166" fontId="5" fillId="2" borderId="3" xfId="20" applyFont="true" applyBorder="true" applyAlignment="true" applyProtection="true">
      <alignment horizontal="center" vertical="top" textRotation="0" wrapText="true" indent="0" shrinkToFit="false"/>
      <protection locked="true" hidden="false"/>
    </xf>
    <xf numFmtId="166" fontId="6" fillId="2" borderId="4" xfId="20" applyFont="true" applyBorder="true" applyAlignment="true" applyProtection="true">
      <alignment horizontal="center" vertical="center" textRotation="0" wrapText="true" indent="0" shrinkToFit="false"/>
      <protection locked="true" hidden="false"/>
    </xf>
    <xf numFmtId="166" fontId="6" fillId="2" borderId="3" xfId="20" applyFont="true" applyBorder="true" applyAlignment="true" applyProtection="true">
      <alignment horizontal="center" vertical="center" textRotation="0" wrapText="true" indent="0" shrinkToFit="false"/>
      <protection locked="true" hidden="false"/>
    </xf>
    <xf numFmtId="166" fontId="6" fillId="2" borderId="1" xfId="20" applyFont="true" applyBorder="true" applyAlignment="true" applyProtection="true">
      <alignment horizontal="left" vertical="top" textRotation="0" wrapText="true" indent="0" shrinkToFit="false"/>
      <protection locked="true" hidden="false"/>
    </xf>
    <xf numFmtId="166" fontId="6" fillId="2" borderId="1" xfId="20" applyFont="true" applyBorder="true" applyAlignment="true" applyProtection="true">
      <alignment horizontal="general" vertical="top" textRotation="0" wrapText="true" indent="0" shrinkToFit="false"/>
      <protection locked="true" hidden="false"/>
    </xf>
    <xf numFmtId="166" fontId="6" fillId="2" borderId="6" xfId="20" applyFont="true" applyBorder="true" applyAlignment="true" applyProtection="true">
      <alignment horizontal="left" vertical="top" textRotation="0" wrapText="true" indent="0" shrinkToFit="false"/>
      <protection locked="true" hidden="false"/>
    </xf>
    <xf numFmtId="166" fontId="6" fillId="2" borderId="1" xfId="20" applyFont="true" applyBorder="true" applyAlignment="true" applyProtection="true">
      <alignment horizontal="general" vertical="bottom" textRotation="0" wrapText="true" indent="0" shrinkToFit="false"/>
      <protection locked="true" hidden="false"/>
    </xf>
    <xf numFmtId="166" fontId="6" fillId="2" borderId="1" xfId="20" applyFont="true" applyBorder="true" applyAlignment="true" applyProtection="true">
      <alignment horizontal="general" vertical="center" textRotation="0" wrapText="true" indent="0" shrinkToFit="false"/>
      <protection locked="true" hidden="false"/>
    </xf>
    <xf numFmtId="166" fontId="5" fillId="2" borderId="1" xfId="20" applyFont="true" applyBorder="true" applyAlignment="true" applyProtection="true">
      <alignment horizontal="general" vertical="center" textRotation="0" wrapText="true" indent="0" shrinkToFit="false"/>
      <protection locked="true" hidden="false"/>
    </xf>
    <xf numFmtId="166" fontId="6" fillId="2" borderId="1" xfId="20" applyFont="true" applyBorder="true" applyAlignment="true" applyProtection="true">
      <alignment horizontal="center" vertical="center" textRotation="0" wrapText="true" indent="0" shrinkToFit="false"/>
      <protection locked="true" hidden="false"/>
    </xf>
    <xf numFmtId="166" fontId="6" fillId="2" borderId="6" xfId="20" applyFont="true" applyBorder="true" applyAlignment="true" applyProtection="true">
      <alignment horizontal="center" vertical="center" textRotation="0" wrapText="true" indent="0" shrinkToFit="false"/>
      <protection locked="true" hidden="false"/>
    </xf>
    <xf numFmtId="167" fontId="6" fillId="2" borderId="1" xfId="20" applyFont="true" applyBorder="tru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6" fontId="5" fillId="2" borderId="7" xfId="20" applyFont="true" applyBorder="true" applyAlignment="true" applyProtection="true">
      <alignment horizontal="left" vertical="center" textRotation="0" wrapText="true" indent="0" shrinkToFit="false"/>
      <protection locked="true" hidden="false"/>
    </xf>
    <xf numFmtId="166" fontId="6" fillId="2" borderId="7" xfId="20" applyFont="true" applyBorder="true" applyAlignment="true" applyProtection="true">
      <alignment horizontal="left" vertical="center" textRotation="0" wrapText="true" indent="0" shrinkToFit="false"/>
      <protection locked="true" hidden="false"/>
    </xf>
    <xf numFmtId="168" fontId="6" fillId="2" borderId="1" xfId="20" applyFont="true" applyBorder="true" applyAlignment="true" applyProtection="true">
      <alignment horizontal="center" vertical="center" textRotation="0" wrapText="true" indent="0" shrinkToFit="false"/>
      <protection locked="true" hidden="false"/>
    </xf>
    <xf numFmtId="168" fontId="6" fillId="2" borderId="1" xfId="20" applyFont="true" applyBorder="true" applyAlignment="true" applyProtection="true">
      <alignment horizontal="general" vertical="bottom" textRotation="0" wrapText="true" indent="0" shrinkToFit="false"/>
      <protection locked="true" hidden="false"/>
    </xf>
    <xf numFmtId="169" fontId="6" fillId="2" borderId="1" xfId="20" applyFont="true" applyBorder="true" applyAlignment="true" applyProtection="true">
      <alignment horizontal="general" vertical="bottom" textRotation="0" wrapText="true" indent="0" shrinkToFit="false"/>
      <protection locked="true" hidden="false"/>
    </xf>
    <xf numFmtId="164" fontId="7" fillId="0" borderId="7" xfId="0" applyFont="true" applyBorder="true" applyAlignment="true" applyProtection="true">
      <alignment horizontal="center" vertical="center" textRotation="0" wrapText="false" indent="0" shrinkToFit="false"/>
      <protection locked="true" hidden="false"/>
    </xf>
    <xf numFmtId="164" fontId="7" fillId="0" borderId="7" xfId="0" applyFont="true" applyBorder="true" applyAlignment="true" applyProtection="true">
      <alignment horizontal="center" vertical="center" textRotation="0" wrapText="true" indent="0" shrinkToFit="false"/>
      <protection locked="true" hidden="false"/>
    </xf>
    <xf numFmtId="164" fontId="7" fillId="3" borderId="7" xfId="0" applyFont="true" applyBorder="true" applyAlignment="true" applyProtection="true">
      <alignment horizontal="center" vertical="center" textRotation="0" wrapText="false" indent="0" shrinkToFit="false"/>
      <protection locked="true" hidden="false"/>
    </xf>
    <xf numFmtId="164" fontId="7" fillId="2" borderId="7" xfId="0" applyFont="true" applyBorder="true" applyAlignment="true" applyProtection="true">
      <alignment horizontal="center" vertical="center" textRotation="0" wrapText="true" indent="0" shrinkToFit="false"/>
      <protection locked="true" hidden="false"/>
    </xf>
    <xf numFmtId="164" fontId="7" fillId="3" borderId="7" xfId="0" applyFont="true" applyBorder="true" applyAlignment="true" applyProtection="true">
      <alignment horizontal="center" vertical="bottom" textRotation="0" wrapText="false" indent="0" shrinkToFit="false"/>
      <protection locked="true" hidden="false"/>
    </xf>
    <xf numFmtId="164" fontId="7" fillId="2" borderId="7" xfId="0" applyFont="true" applyBorder="true" applyAlignment="true" applyProtection="true">
      <alignment horizontal="center" vertical="bottom" textRotation="0" wrapText="false" indent="0" shrinkToFit="false"/>
      <protection locked="true" hidden="false"/>
    </xf>
    <xf numFmtId="164" fontId="8" fillId="0" borderId="7" xfId="0" applyFont="true" applyBorder="true" applyAlignment="true" applyProtection="true">
      <alignment horizontal="general" vertical="bottom" textRotation="0" wrapText="false" indent="0" shrinkToFit="false"/>
      <protection locked="true" hidden="false"/>
    </xf>
    <xf numFmtId="169" fontId="8" fillId="0" borderId="7" xfId="0" applyFont="true" applyBorder="true" applyAlignment="true" applyProtection="true">
      <alignment horizontal="center" vertical="bottom" textRotation="0" wrapText="false" indent="0" shrinkToFit="false"/>
      <protection locked="true" hidden="false"/>
    </xf>
    <xf numFmtId="169" fontId="8" fillId="3" borderId="7" xfId="15" applyFont="true" applyBorder="true" applyAlignment="true" applyProtection="true">
      <alignment horizontal="center" vertical="bottom" textRotation="0" wrapText="false" indent="0" shrinkToFit="false"/>
      <protection locked="true" hidden="false"/>
    </xf>
    <xf numFmtId="169" fontId="8" fillId="2" borderId="7" xfId="15" applyFont="true" applyBorder="true" applyAlignment="true" applyProtection="true">
      <alignment horizontal="center" vertical="bottom" textRotation="0" wrapText="false" indent="0" shrinkToFit="false"/>
      <protection locked="true" hidden="false"/>
    </xf>
    <xf numFmtId="171" fontId="8" fillId="2" borderId="7" xfId="15" applyFont="true" applyBorder="true" applyAlignment="true" applyProtection="true">
      <alignment horizontal="center" vertical="bottom" textRotation="0" wrapText="false" indent="0" shrinkToFit="false"/>
      <protection locked="true" hidden="false"/>
    </xf>
    <xf numFmtId="172" fontId="8" fillId="3" borderId="7" xfId="15" applyFont="true" applyBorder="true" applyAlignment="true" applyProtection="true">
      <alignment horizontal="center" vertical="bottom" textRotation="0" wrapText="false" indent="0" shrinkToFit="false"/>
      <protection locked="true" hidden="false"/>
    </xf>
    <xf numFmtId="164" fontId="9" fillId="0" borderId="7"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false" indent="0" shrinkToFit="false"/>
      <protection locked="true" hidden="false"/>
    </xf>
    <xf numFmtId="171" fontId="8" fillId="0" borderId="7" xfId="0" applyFont="true" applyBorder="true" applyAlignment="true" applyProtection="true">
      <alignment horizontal="center" vertical="bottom" textRotation="0" wrapText="false" indent="0" shrinkToFit="false"/>
      <protection locked="true" hidden="false"/>
    </xf>
    <xf numFmtId="164" fontId="9" fillId="4" borderId="7" xfId="0" applyFont="true" applyBorder="true" applyAlignment="true" applyProtection="true">
      <alignment horizontal="general" vertical="bottom" textRotation="0" wrapText="false" indent="0" shrinkToFit="false"/>
      <protection locked="true" hidden="false"/>
    </xf>
    <xf numFmtId="164" fontId="7" fillId="2" borderId="7" xfId="0" applyFont="true" applyBorder="true" applyAlignment="true" applyProtection="true">
      <alignment horizontal="center" vertical="center" textRotation="0" wrapText="false" indent="0" shrinkToFit="false"/>
      <protection locked="true" hidden="false"/>
    </xf>
    <xf numFmtId="164" fontId="9" fillId="5" borderId="7" xfId="0" applyFont="true" applyBorder="true" applyAlignment="true" applyProtection="true">
      <alignment horizontal="general" vertical="bottom" textRotation="0" wrapText="true" indent="0" shrinkToFit="false"/>
      <protection locked="true" hidden="false"/>
    </xf>
    <xf numFmtId="173" fontId="9" fillId="5" borderId="7"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center" textRotation="0" wrapText="true" indent="0" shrinkToFit="false"/>
      <protection locked="true" hidden="false"/>
    </xf>
    <xf numFmtId="166" fontId="5" fillId="0" borderId="1" xfId="20" applyFont="true" applyBorder="true" applyAlignment="true" applyProtection="true">
      <alignment horizontal="center" vertical="center" textRotation="0" wrapText="true" indent="0" shrinkToFit="false"/>
      <protection locked="true" hidden="false"/>
    </xf>
    <xf numFmtId="166" fontId="6" fillId="0" borderId="8" xfId="20" applyFont="true" applyBorder="true" applyAlignment="true" applyProtection="true">
      <alignment horizontal="general" vertical="top" textRotation="0" wrapText="true" indent="0" shrinkToFit="false"/>
      <protection locked="true" hidden="false"/>
    </xf>
    <xf numFmtId="166" fontId="6" fillId="0" borderId="9" xfId="20" applyFont="true" applyBorder="true" applyAlignment="true" applyProtection="true">
      <alignment horizontal="general" vertical="top" textRotation="0" wrapText="true" indent="0" shrinkToFit="false"/>
      <protection locked="true" hidden="false"/>
    </xf>
    <xf numFmtId="166" fontId="6" fillId="0" borderId="10" xfId="20" applyFont="true" applyBorder="true" applyAlignment="true" applyProtection="true">
      <alignment horizontal="general" vertical="top" textRotation="0" wrapText="true" indent="0" shrinkToFit="false"/>
      <protection locked="true" hidden="false"/>
    </xf>
    <xf numFmtId="166" fontId="5" fillId="2" borderId="7" xfId="20" applyFont="true" applyBorder="true" applyAlignment="true" applyProtection="true">
      <alignment horizontal="center" vertical="center" textRotation="0" wrapText="true" indent="0" shrinkToFit="false"/>
      <protection locked="true" hidden="false"/>
    </xf>
    <xf numFmtId="164" fontId="5" fillId="2" borderId="7" xfId="0" applyFont="true" applyBorder="true" applyAlignment="true" applyProtection="true">
      <alignment horizontal="center" vertical="center" textRotation="0" wrapText="false" indent="0" shrinkToFit="false"/>
      <protection locked="true" hidden="false"/>
    </xf>
    <xf numFmtId="164" fontId="0" fillId="2" borderId="7" xfId="0" applyFont="false" applyBorder="true" applyAlignment="true" applyProtection="true">
      <alignment horizontal="general" vertical="bottom" textRotation="0" wrapText="false" indent="0" shrinkToFit="false"/>
      <protection locked="true" hidden="false"/>
    </xf>
    <xf numFmtId="166" fontId="5" fillId="2" borderId="1" xfId="20" applyFont="true" applyBorder="true" applyAlignment="true" applyProtection="true">
      <alignment horizontal="center" vertical="center" textRotation="0" wrapText="true" indent="0" shrinkToFit="false"/>
      <protection locked="true" hidden="false"/>
    </xf>
    <xf numFmtId="166" fontId="6" fillId="2" borderId="8" xfId="20" applyFont="true" applyBorder="true" applyAlignment="true" applyProtection="true">
      <alignment horizontal="center" vertical="center" textRotation="0" wrapText="true" indent="0" shrinkToFit="false"/>
      <protection locked="true" hidden="false"/>
    </xf>
    <xf numFmtId="166" fontId="6" fillId="2" borderId="11" xfId="20" applyFont="true" applyBorder="true" applyAlignment="true" applyProtection="true">
      <alignment horizontal="center" vertical="center" textRotation="0" wrapText="true" indent="0" shrinkToFit="false"/>
      <protection locked="true" hidden="false"/>
    </xf>
    <xf numFmtId="166" fontId="6" fillId="2" borderId="7" xfId="20" applyFont="true" applyBorder="true" applyAlignment="true" applyProtection="true">
      <alignment horizontal="center" vertical="center" textRotation="0" wrapText="true" indent="0" shrinkToFit="false"/>
      <protection locked="true" hidden="false"/>
    </xf>
    <xf numFmtId="166" fontId="6" fillId="2" borderId="6" xfId="20" applyFont="true" applyBorder="true" applyAlignment="true" applyProtection="true">
      <alignment horizontal="general" vertical="center" textRotation="0" wrapText="true" indent="0" shrinkToFit="false"/>
      <protection locked="true" hidden="false"/>
    </xf>
    <xf numFmtId="166" fontId="6" fillId="2" borderId="6" xfId="20" applyFont="true" applyBorder="true" applyAlignment="true" applyProtection="true">
      <alignment horizontal="general" vertical="bottom" textRotation="0" wrapText="true" indent="0" shrinkToFit="false"/>
      <protection locked="true" hidden="false"/>
    </xf>
    <xf numFmtId="167" fontId="6" fillId="2" borderId="6" xfId="2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6" fontId="6" fillId="0" borderId="6" xfId="20" applyFont="true" applyBorder="true" applyAlignment="true" applyProtection="true">
      <alignment horizontal="general" vertical="top" textRotation="0" wrapText="true" indent="0" shrinkToFit="false"/>
      <protection locked="true" hidden="false"/>
    </xf>
    <xf numFmtId="166" fontId="6" fillId="0" borderId="2" xfId="20" applyFont="true" applyBorder="true" applyAlignment="true" applyProtection="true">
      <alignment horizontal="general" vertical="top" textRotation="0" wrapText="true" indent="0" shrinkToFit="false"/>
      <protection locked="true" hidden="false"/>
    </xf>
    <xf numFmtId="166" fontId="5" fillId="0" borderId="1" xfId="20" applyFont="true" applyBorder="true" applyAlignment="true" applyProtection="true">
      <alignment horizontal="general" vertical="bottom" textRotation="0" wrapText="true" indent="0" shrinkToFit="false"/>
      <protection locked="true" hidden="false"/>
    </xf>
    <xf numFmtId="166" fontId="6" fillId="0" borderId="5" xfId="20" applyFont="true" applyBorder="true" applyAlignment="true" applyProtection="true">
      <alignment horizontal="general" vertical="top" textRotation="0" wrapText="true" indent="0" shrinkToFit="false"/>
      <protection locked="true" hidden="false"/>
    </xf>
    <xf numFmtId="166" fontId="6" fillId="2" borderId="7" xfId="20" applyFont="true" applyBorder="true" applyAlignment="true" applyProtection="true">
      <alignment horizontal="left" vertical="top" textRotation="0" wrapText="true" indent="0" shrinkToFit="false"/>
      <protection locked="true" hidden="false"/>
    </xf>
    <xf numFmtId="166" fontId="6" fillId="2" borderId="7" xfId="20" applyFont="true" applyBorder="true" applyAlignment="true" applyProtection="true">
      <alignment horizontal="general" vertical="top" textRotation="0" wrapText="true" indent="0" shrinkToFit="false"/>
      <protection locked="true" hidden="false"/>
    </xf>
    <xf numFmtId="166" fontId="6" fillId="2" borderId="7" xfId="20" applyFont="true" applyBorder="true" applyAlignment="true" applyProtection="true">
      <alignment horizontal="general" vertical="center" textRotation="0" wrapText="true" indent="0" shrinkToFit="false"/>
      <protection locked="true" hidden="false"/>
    </xf>
    <xf numFmtId="166" fontId="6" fillId="2" borderId="7" xfId="20" applyFont="true" applyBorder="true" applyAlignment="true" applyProtection="true">
      <alignment horizontal="general" vertical="bottom" textRotation="0" wrapText="true" indent="0" shrinkToFit="false"/>
      <protection locked="true" hidden="false"/>
    </xf>
    <xf numFmtId="166" fontId="5" fillId="2" borderId="7" xfId="20" applyFont="true" applyBorder="true" applyAlignment="true" applyProtection="true">
      <alignment horizontal="general" vertical="center" textRotation="0" wrapText="true" indent="0" shrinkToFit="false"/>
      <protection locked="true" hidden="false"/>
    </xf>
    <xf numFmtId="166" fontId="5" fillId="2" borderId="7" xfId="20" applyFont="true" applyBorder="true" applyAlignment="true" applyProtection="true">
      <alignment horizontal="general" vertical="bottom" textRotation="0" wrapText="true" indent="0" shrinkToFit="false"/>
      <protection locked="true" hidden="false"/>
    </xf>
    <xf numFmtId="167" fontId="6" fillId="2" borderId="7" xfId="20" applyFont="true" applyBorder="true" applyAlignment="true" applyProtection="true">
      <alignment horizontal="general" vertical="center" textRotation="0" wrapText="true" indent="0" shrinkToFit="false"/>
      <protection locked="true" hidden="false"/>
    </xf>
    <xf numFmtId="166" fontId="5" fillId="0" borderId="12" xfId="20" applyFont="true" applyBorder="true" applyAlignment="true" applyProtection="true">
      <alignment horizontal="general" vertical="top" textRotation="0" wrapText="true" indent="0" shrinkToFit="false"/>
      <protection locked="true" hidden="false"/>
    </xf>
    <xf numFmtId="164" fontId="0" fillId="2" borderId="7" xfId="0" applyFont="true" applyBorder="true" applyAlignment="true" applyProtection="true">
      <alignment horizontal="center" vertical="bottom" textRotation="0" wrapText="false" indent="0" shrinkToFit="false"/>
      <protection locked="true" hidden="false"/>
    </xf>
    <xf numFmtId="173" fontId="0" fillId="2" borderId="7" xfId="0" applyFont="false" applyBorder="tru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8" fillId="0" borderId="13" xfId="0" applyFont="true" applyBorder="true" applyAlignment="true" applyProtection="true">
      <alignment horizontal="general" vertical="bottom" textRotation="0" wrapText="false" indent="0" shrinkToFit="false"/>
      <protection locked="true" hidden="false"/>
    </xf>
    <xf numFmtId="164" fontId="8" fillId="0" borderId="14" xfId="0" applyFont="true" applyBorder="true" applyAlignment="true" applyProtection="true">
      <alignment horizontal="general" vertical="bottom" textRotation="0" wrapText="false" indent="0" shrinkToFit="false"/>
      <protection locked="true" hidden="false"/>
    </xf>
    <xf numFmtId="164" fontId="8" fillId="0" borderId="15" xfId="0" applyFont="true" applyBorder="true" applyAlignment="true" applyProtection="true">
      <alignment horizontal="general" vertical="bottom" textRotation="0" wrapText="false" indent="0" shrinkToFit="false"/>
      <protection locked="true" hidden="false"/>
    </xf>
    <xf numFmtId="169" fontId="8" fillId="0" borderId="16" xfId="0" applyFont="true" applyBorder="true" applyAlignment="true" applyProtection="true">
      <alignment horizontal="center" vertical="center" textRotation="0" wrapText="false" indent="0" shrinkToFit="false"/>
      <protection locked="true" hidden="false"/>
    </xf>
    <xf numFmtId="169" fontId="8" fillId="3" borderId="0" xfId="0" applyFont="true" applyBorder="true" applyAlignment="true" applyProtection="true">
      <alignment horizontal="center" vertical="center" textRotation="0" wrapText="false" indent="0" shrinkToFit="false"/>
      <protection locked="true" hidden="false"/>
    </xf>
    <xf numFmtId="169" fontId="8" fillId="2" borderId="0" xfId="0" applyFont="true" applyBorder="true" applyAlignment="true" applyProtection="true">
      <alignment horizontal="center" vertical="center" textRotation="0" wrapText="false" indent="0" shrinkToFit="false"/>
      <protection locked="true" hidden="false"/>
    </xf>
    <xf numFmtId="172" fontId="8" fillId="3" borderId="0" xfId="0" applyFont="true" applyBorder="true" applyAlignment="true" applyProtection="true">
      <alignment horizontal="center" vertical="center" textRotation="0" wrapText="false" indent="0" shrinkToFit="false"/>
      <protection locked="true" hidden="false"/>
    </xf>
    <xf numFmtId="164" fontId="8" fillId="0" borderId="16"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xf numFmtId="164" fontId="8" fillId="0" borderId="17" xfId="0" applyFont="true" applyBorder="true" applyAlignment="true" applyProtection="true">
      <alignment horizontal="general" vertical="bottom" textRotation="0" wrapText="false" indent="0" shrinkToFit="false"/>
      <protection locked="true" hidden="false"/>
    </xf>
    <xf numFmtId="169" fontId="8" fillId="0" borderId="13" xfId="0" applyFont="true" applyBorder="true" applyAlignment="true" applyProtection="true">
      <alignment horizontal="center" vertical="center" textRotation="0" wrapText="false" indent="0" shrinkToFit="false"/>
      <protection locked="true" hidden="false"/>
    </xf>
    <xf numFmtId="169" fontId="8" fillId="3" borderId="14" xfId="0" applyFont="true" applyBorder="true" applyAlignment="true" applyProtection="true">
      <alignment horizontal="center" vertical="center" textRotation="0" wrapText="false" indent="0" shrinkToFit="false"/>
      <protection locked="true" hidden="false"/>
    </xf>
    <xf numFmtId="172" fontId="8" fillId="3" borderId="14" xfId="0" applyFont="true" applyBorder="true" applyAlignment="true" applyProtection="true">
      <alignment horizontal="center" vertical="center" textRotation="0" wrapText="false" indent="0" shrinkToFit="false"/>
      <protection locked="true" hidden="false"/>
    </xf>
    <xf numFmtId="164" fontId="8" fillId="0" borderId="18" xfId="0" applyFont="true" applyBorder="true" applyAlignment="true" applyProtection="true">
      <alignment horizontal="left" vertical="center" textRotation="0" wrapText="false" indent="0" shrinkToFit="false"/>
      <protection locked="true" hidden="false"/>
    </xf>
    <xf numFmtId="172" fontId="9"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9" fontId="9"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9" fontId="8" fillId="2" borderId="14" xfId="0" applyFont="true" applyBorder="true" applyAlignment="true" applyProtection="true">
      <alignment horizontal="center" vertical="center" textRotation="0" wrapText="false" indent="0" shrinkToFit="false"/>
      <protection locked="true" hidden="false"/>
    </xf>
    <xf numFmtId="169" fontId="8" fillId="0" borderId="14" xfId="0" applyFont="true" applyBorder="true" applyAlignment="true" applyProtection="true">
      <alignment horizontal="center" vertical="center" textRotation="0" wrapText="false" indent="0" shrinkToFit="false"/>
      <protection locked="true" hidden="false"/>
    </xf>
    <xf numFmtId="172" fontId="8" fillId="0" borderId="14" xfId="0" applyFont="true" applyBorder="true" applyAlignment="true" applyProtection="true">
      <alignment horizontal="center" vertical="center" textRotation="0" wrapText="false" indent="0" shrinkToFit="false"/>
      <protection locked="true" hidden="false"/>
    </xf>
    <xf numFmtId="169" fontId="8" fillId="0" borderId="0" xfId="0" applyFont="true" applyBorder="true" applyAlignment="true" applyProtection="true">
      <alignment horizontal="center" vertical="center" textRotation="0" wrapText="false" indent="0" shrinkToFit="false"/>
      <protection locked="true" hidden="false"/>
    </xf>
    <xf numFmtId="172" fontId="8" fillId="0" borderId="0" xfId="0" applyFont="true" applyBorder="true" applyAlignment="true" applyProtection="true">
      <alignment horizontal="center" vertical="center" textRotation="0" wrapText="false" indent="0" shrinkToFit="false"/>
      <protection locked="true" hidden="false"/>
    </xf>
    <xf numFmtId="164" fontId="8" fillId="0" borderId="19" xfId="0" applyFont="true" applyBorder="true" applyAlignment="true" applyProtection="true">
      <alignment horizontal="general" vertical="bottom" textRotation="0" wrapText="false" indent="0" shrinkToFit="false"/>
      <protection locked="true" hidden="false"/>
    </xf>
    <xf numFmtId="164" fontId="8" fillId="0" borderId="20" xfId="0" applyFont="true" applyBorder="true" applyAlignment="true" applyProtection="true">
      <alignment horizontal="general" vertical="bottom" textRotation="0" wrapText="false" indent="0" shrinkToFit="false"/>
      <protection locked="true" hidden="false"/>
    </xf>
    <xf numFmtId="164" fontId="8" fillId="0" borderId="21" xfId="0" applyFont="true" applyBorder="true" applyAlignment="true" applyProtection="true">
      <alignment horizontal="general" vertical="bottom" textRotation="0" wrapText="false" indent="0" shrinkToFit="false"/>
      <protection locked="true" hidden="false"/>
    </xf>
    <xf numFmtId="169" fontId="8" fillId="0" borderId="19" xfId="0" applyFont="true" applyBorder="true" applyAlignment="true" applyProtection="true">
      <alignment horizontal="center" vertical="center" textRotation="0" wrapText="false" indent="0" shrinkToFit="false"/>
      <protection locked="true" hidden="false"/>
    </xf>
    <xf numFmtId="169" fontId="8" fillId="0" borderId="20" xfId="0" applyFont="true" applyBorder="true" applyAlignment="true" applyProtection="true">
      <alignment horizontal="center" vertical="center" textRotation="0" wrapText="false" indent="0" shrinkToFit="false"/>
      <protection locked="true" hidden="false"/>
    </xf>
    <xf numFmtId="172" fontId="8" fillId="0" borderId="20"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9" fontId="0" fillId="3" borderId="7" xfId="0" applyFont="false" applyBorder="true" applyAlignment="true" applyProtection="true">
      <alignment horizontal="general" vertical="bottom" textRotation="0" wrapText="false" indent="0" shrinkToFit="false"/>
      <protection locked="true" hidden="false"/>
    </xf>
    <xf numFmtId="174" fontId="0" fillId="0" borderId="0" xfId="0" applyFont="false" applyBorder="false" applyAlignment="true" applyProtection="true">
      <alignment horizontal="general" vertical="bottom" textRotation="0" wrapText="false" indent="0" shrinkToFit="false"/>
      <protection locked="true" hidden="false"/>
    </xf>
    <xf numFmtId="175" fontId="0" fillId="3" borderId="7" xfId="0" applyFont="false" applyBorder="true" applyAlignment="true" applyProtection="true">
      <alignment horizontal="general" vertical="bottom" textRotation="0" wrapText="false" indent="0" shrinkToFit="false"/>
      <protection locked="true" hidden="false"/>
    </xf>
    <xf numFmtId="175" fontId="0" fillId="0" borderId="7" xfId="0" applyFont="false" applyBorder="true" applyAlignment="true" applyProtection="true">
      <alignment horizontal="general" vertical="bottom" textRotation="0" wrapText="false" indent="0" shrinkToFit="false"/>
      <protection locked="true" hidden="false"/>
    </xf>
    <xf numFmtId="164" fontId="11" fillId="2" borderId="7" xfId="0" applyFont="true" applyBorder="true" applyAlignment="true" applyProtection="true">
      <alignment horizontal="center" vertical="center" textRotation="0" wrapText="false" indent="0" shrinkToFit="false"/>
      <protection locked="true" hidden="false"/>
    </xf>
    <xf numFmtId="164" fontId="11" fillId="3" borderId="7" xfId="0" applyFont="true" applyBorder="true" applyAlignment="true" applyProtection="true">
      <alignment horizontal="center" vertical="center" textRotation="0" wrapText="false" indent="0" shrinkToFit="false"/>
      <protection locked="true" hidden="false"/>
    </xf>
    <xf numFmtId="164" fontId="11" fillId="2" borderId="7" xfId="0" applyFont="true" applyBorder="true" applyAlignment="true" applyProtection="true">
      <alignment horizontal="center" vertical="bottom" textRotation="0" wrapText="false" indent="0" shrinkToFit="false"/>
      <protection locked="true" hidden="false"/>
    </xf>
    <xf numFmtId="164" fontId="11" fillId="3" borderId="7" xfId="0" applyFont="true" applyBorder="true" applyAlignment="true" applyProtection="true">
      <alignment horizontal="center" vertical="bottom" textRotation="0" wrapText="false" indent="0" shrinkToFit="false"/>
      <protection locked="true" hidden="false"/>
    </xf>
    <xf numFmtId="169" fontId="9" fillId="5" borderId="7"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left" vertical="top" textRotation="0" wrapText="true" indent="0" shrinkToFit="false"/>
      <protection locked="true" hidden="false"/>
    </xf>
    <xf numFmtId="164" fontId="16" fillId="0" borderId="0" xfId="0" applyFont="true" applyBorder="true" applyAlignment="true" applyProtection="true">
      <alignment horizontal="general" vertical="bottom" textRotation="0" wrapText="true" indent="0" shrinkToFit="false"/>
      <protection locked="true" hidden="false"/>
    </xf>
    <xf numFmtId="164" fontId="9" fillId="0" borderId="7" xfId="0" applyFont="true" applyBorder="true" applyAlignment="true" applyProtection="true">
      <alignment horizontal="left" vertical="bottom" textRotation="0" wrapText="true" indent="0" shrinkToFit="false"/>
      <protection locked="true" hidden="false"/>
    </xf>
    <xf numFmtId="164" fontId="0" fillId="3" borderId="7" xfId="0" applyFont="false" applyBorder="true" applyAlignment="true" applyProtection="tru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bottom" textRotation="0" wrapText="false" indent="0" shrinkToFit="false"/>
      <protection locked="true" hidden="false"/>
    </xf>
    <xf numFmtId="164" fontId="11" fillId="0" borderId="7" xfId="0" applyFont="true" applyBorder="true" applyAlignment="true" applyProtection="true">
      <alignment horizontal="center" vertical="center" textRotation="0" wrapText="true" indent="0" shrinkToFit="false"/>
      <protection locked="true" hidden="false"/>
    </xf>
    <xf numFmtId="173" fontId="0" fillId="0" borderId="7" xfId="0" applyFont="true" applyBorder="true" applyAlignment="true" applyProtection="true">
      <alignment horizontal="center" vertical="bottom" textRotation="0" wrapText="false" indent="0" shrinkToFit="false"/>
      <protection locked="true" hidden="false"/>
    </xf>
    <xf numFmtId="172" fontId="0" fillId="6" borderId="7" xfId="0" applyFont="true" applyBorder="true" applyAlignment="true" applyProtection="true">
      <alignment horizontal="center" vertical="bottom" textRotation="0" wrapText="false" indent="0" shrinkToFit="false"/>
      <protection locked="true" hidden="false"/>
    </xf>
    <xf numFmtId="164" fontId="0" fillId="0" borderId="7" xfId="0" applyFont="true" applyBorder="true" applyAlignment="true" applyProtection="true">
      <alignment horizontal="center" vertical="bottom" textRotation="0" wrapText="false" indent="0" shrinkToFit="false"/>
      <protection locked="true" hidden="false"/>
    </xf>
    <xf numFmtId="172" fontId="9" fillId="6" borderId="7" xfId="0" applyFont="true" applyBorder="true" applyAlignment="true" applyProtection="true">
      <alignment horizontal="center" vertical="bottom" textRotation="0" wrapText="false" indent="0" shrinkToFit="false"/>
      <protection locked="true" hidden="false"/>
    </xf>
    <xf numFmtId="164" fontId="11" fillId="0" borderId="7" xfId="0" applyFont="true" applyBorder="tru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bottom" textRotation="0" wrapText="true" indent="0" shrinkToFit="false"/>
      <protection locked="true" hidden="false"/>
    </xf>
    <xf numFmtId="172" fontId="0" fillId="6" borderId="7" xfId="0" applyFont="false" applyBorder="true" applyAlignment="true" applyProtection="true">
      <alignment horizontal="center" vertical="bottom" textRotation="0" wrapText="false" indent="0" shrinkToFit="false"/>
      <protection locked="true" hidden="false"/>
    </xf>
    <xf numFmtId="164" fontId="0" fillId="3" borderId="7" xfId="0" applyFont="true" applyBorder="true" applyAlignment="true" applyProtection="true">
      <alignment horizontal="general" vertical="bottom" textRotation="0" wrapText="false" indent="0" shrinkToFit="false"/>
      <protection locked="true" hidden="false"/>
    </xf>
    <xf numFmtId="169" fontId="0" fillId="3" borderId="7"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3" borderId="7" xfId="0" applyFont="true" applyBorder="true" applyAlignment="true" applyProtection="true">
      <alignment horizontal="general" vertical="bottom" textRotation="0" wrapText="tru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0" fillId="0" borderId="7" xfId="0" applyFont="true" applyBorder="true" applyAlignment="true" applyProtection="true">
      <alignment horizontal="center" vertical="center" textRotation="0" wrapText="false" indent="0" shrinkToFit="false"/>
      <protection locked="true" hidden="false"/>
    </xf>
    <xf numFmtId="164" fontId="20" fillId="2" borderId="7" xfId="0" applyFont="true" applyBorder="true" applyAlignment="true" applyProtection="true">
      <alignment horizontal="center" vertical="center" textRotation="0" wrapText="false" indent="0" shrinkToFit="false"/>
      <protection locked="true" hidden="false"/>
    </xf>
    <xf numFmtId="164" fontId="20" fillId="3" borderId="7" xfId="0" applyFont="true" applyBorder="true" applyAlignment="true" applyProtection="true">
      <alignment horizontal="center" vertical="center" textRotation="0" wrapText="false" indent="0" shrinkToFit="false"/>
      <protection locked="true" hidden="false"/>
    </xf>
    <xf numFmtId="172" fontId="20" fillId="6" borderId="7" xfId="0" applyFont="true" applyBorder="true" applyAlignment="true" applyProtection="true">
      <alignment horizontal="center" vertical="bottom" textRotation="0" wrapText="false" indent="0" shrinkToFit="false"/>
      <protection locked="true" hidden="false"/>
    </xf>
    <xf numFmtId="164" fontId="20" fillId="2" borderId="7" xfId="0" applyFont="true" applyBorder="true" applyAlignment="true" applyProtection="true">
      <alignment horizontal="center" vertical="bottom" textRotation="0" wrapText="false" indent="0" shrinkToFit="false"/>
      <protection locked="true" hidden="false"/>
    </xf>
    <xf numFmtId="164" fontId="20" fillId="0" borderId="0" xfId="0" applyFont="true" applyBorder="true" applyAlignment="true" applyProtection="true">
      <alignment horizontal="center" vertical="center" textRotation="0" wrapText="false" indent="0" shrinkToFit="false"/>
      <protection locked="true" hidden="false"/>
    </xf>
    <xf numFmtId="176" fontId="9" fillId="0" borderId="7" xfId="0" applyFont="true" applyBorder="true" applyAlignment="true" applyProtection="true">
      <alignment horizontal="center" vertical="center" textRotation="0" wrapText="true" indent="0" shrinkToFit="false"/>
      <protection locked="true" hidden="false"/>
    </xf>
    <xf numFmtId="176" fontId="9" fillId="3" borderId="7" xfId="0" applyFont="true" applyBorder="true" applyAlignment="true" applyProtection="true">
      <alignment horizontal="center" vertical="center" textRotation="0" wrapText="true" indent="0" shrinkToFit="false"/>
      <protection locked="true" hidden="false"/>
    </xf>
    <xf numFmtId="176" fontId="9" fillId="7" borderId="7" xfId="0" applyFont="true" applyBorder="true" applyAlignment="true" applyProtection="true">
      <alignment horizontal="center" vertical="center" textRotation="0" wrapText="true" indent="0" shrinkToFit="false"/>
      <protection locked="true" hidden="false"/>
    </xf>
    <xf numFmtId="177" fontId="0" fillId="0" borderId="7" xfId="0" applyFont="true" applyBorder="true" applyAlignment="true" applyProtection="true">
      <alignment horizontal="center" vertical="bottom" textRotation="0" wrapText="false" indent="0" shrinkToFit="false"/>
      <protection locked="true" hidden="false"/>
    </xf>
    <xf numFmtId="172" fontId="9" fillId="6" borderId="7" xfId="0" applyFont="true" applyBorder="true" applyAlignment="true" applyProtection="true">
      <alignment horizontal="center" vertical="center" textRotation="0" wrapText="false" indent="0" shrinkToFit="false"/>
      <protection locked="true" hidden="false"/>
    </xf>
    <xf numFmtId="171" fontId="9" fillId="6" borderId="7" xfId="0" applyFont="true" applyBorder="true" applyAlignment="true" applyProtection="tru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Migliaia" xfId="20"/>
  </cellStyles>
  <colors>
    <indexedColors>
      <rgbColor rgb="FF000000"/>
      <rgbColor rgb="FFFFFFFF"/>
      <rgbColor rgb="FFFF0000"/>
      <rgbColor rgb="FF00E676"/>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99CC"/>
      <rgbColor rgb="FFCC99FF"/>
      <rgbColor rgb="FFFFCC99"/>
      <rgbColor rgb="FF3366FF"/>
      <rgbColor rgb="FF33CCCC"/>
      <rgbColor rgb="FF81D41A"/>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ipcc.ch/" TargetMode="External"/>
</Relationships>
</file>

<file path=xl/worksheets/_rels/sheet9.xml.rels><?xml version="1.0" encoding="UTF-8"?>
<Relationships xmlns="http://schemas.openxmlformats.org/package/2006/relationships"><Relationship Id="rId1" Type="http://schemas.openxmlformats.org/officeDocument/2006/relationships/hyperlink" Target="http://www.ipcc.ch/"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77"/>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54" activeCellId="0" sqref="A54"/>
    </sheetView>
  </sheetViews>
  <sheetFormatPr defaultColWidth="11.53515625" defaultRowHeight="12.8" customHeight="true" zeroHeight="false" outlineLevelRow="0" outlineLevelCol="0"/>
  <sheetData>
    <row r="1" customFormat="false" ht="15" hidden="false" customHeight="false" outlineLevel="0" collapsed="false">
      <c r="A1" s="1" t="s">
        <v>0</v>
      </c>
      <c r="B1" s="2"/>
      <c r="C1" s="3"/>
      <c r="D1" s="3"/>
      <c r="E1" s="3"/>
      <c r="F1" s="3"/>
      <c r="G1" s="3"/>
      <c r="H1" s="3"/>
      <c r="I1" s="3"/>
      <c r="J1" s="3"/>
      <c r="K1" s="3"/>
      <c r="L1" s="3"/>
      <c r="M1" s="3"/>
      <c r="N1" s="3"/>
      <c r="O1" s="3"/>
      <c r="P1" s="3"/>
      <c r="Q1" s="3"/>
      <c r="R1" s="3"/>
      <c r="S1" s="3"/>
      <c r="T1" s="2"/>
    </row>
    <row r="2" customFormat="false" ht="12.8" hidden="false" customHeight="false" outlineLevel="0" collapsed="false">
      <c r="A2" s="2"/>
      <c r="B2" s="2"/>
      <c r="C2" s="3"/>
      <c r="D2" s="3"/>
      <c r="E2" s="3"/>
      <c r="F2" s="3"/>
      <c r="G2" s="3"/>
      <c r="H2" s="3"/>
      <c r="I2" s="3"/>
      <c r="J2" s="3"/>
      <c r="K2" s="3"/>
      <c r="L2" s="3"/>
      <c r="M2" s="3"/>
      <c r="N2" s="3"/>
      <c r="O2" s="3"/>
      <c r="P2" s="3"/>
      <c r="Q2" s="3"/>
      <c r="R2" s="3"/>
      <c r="S2" s="3"/>
      <c r="T2" s="2"/>
    </row>
    <row r="3" customFormat="false" ht="35.05" hidden="false" customHeight="false" outlineLevel="0" collapsed="false">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row>
    <row r="4" customFormat="false" ht="35.05" hidden="false" customHeight="false" outlineLevel="0" collapsed="false">
      <c r="A4" s="5"/>
      <c r="B4" s="6" t="s">
        <v>21</v>
      </c>
      <c r="C4" s="7" t="s">
        <v>22</v>
      </c>
      <c r="D4" s="8" t="s">
        <v>23</v>
      </c>
      <c r="E4" s="9" t="n">
        <v>4711</v>
      </c>
      <c r="F4" s="9" t="n">
        <v>629</v>
      </c>
      <c r="G4" s="9" t="n">
        <v>1998</v>
      </c>
      <c r="H4" s="9" t="n">
        <v>3048</v>
      </c>
      <c r="I4" s="9" t="n">
        <v>10313</v>
      </c>
      <c r="J4" s="10" t="n">
        <v>7001</v>
      </c>
      <c r="K4" s="10" t="n">
        <v>511</v>
      </c>
      <c r="L4" s="9" t="n">
        <v>17121</v>
      </c>
      <c r="M4" s="10" t="n">
        <v>1</v>
      </c>
      <c r="N4" s="10" t="n">
        <v>1761</v>
      </c>
      <c r="O4" s="10" t="n">
        <v>102</v>
      </c>
      <c r="P4" s="10"/>
      <c r="Q4" s="10"/>
      <c r="R4" s="10"/>
      <c r="S4" s="10" t="n">
        <v>11</v>
      </c>
      <c r="T4" s="11" t="n">
        <v>47207</v>
      </c>
    </row>
    <row r="5" customFormat="false" ht="13" hidden="false" customHeight="false" outlineLevel="0" collapsed="false">
      <c r="A5" s="5"/>
      <c r="B5" s="5"/>
      <c r="C5" s="7" t="s">
        <v>22</v>
      </c>
      <c r="D5" s="8" t="s">
        <v>24</v>
      </c>
      <c r="E5" s="9" t="n">
        <v>1588</v>
      </c>
      <c r="F5" s="10" t="n">
        <v>483</v>
      </c>
      <c r="G5" s="10" t="n">
        <v>977</v>
      </c>
      <c r="H5" s="10" t="n">
        <v>623</v>
      </c>
      <c r="I5" s="9" t="n">
        <v>1702</v>
      </c>
      <c r="J5" s="10" t="n">
        <v>763</v>
      </c>
      <c r="K5" s="10" t="n">
        <v>73</v>
      </c>
      <c r="L5" s="10" t="n">
        <v>3061</v>
      </c>
      <c r="M5" s="10"/>
      <c r="N5" s="10" t="n">
        <v>217</v>
      </c>
      <c r="O5" s="10" t="n">
        <v>60</v>
      </c>
      <c r="P5" s="10"/>
      <c r="Q5" s="10"/>
      <c r="R5" s="10"/>
      <c r="S5" s="10" t="n">
        <v>4</v>
      </c>
      <c r="T5" s="11" t="n">
        <v>9551</v>
      </c>
    </row>
    <row r="6" customFormat="false" ht="13" hidden="false" customHeight="false" outlineLevel="0" collapsed="false">
      <c r="A6" s="5"/>
      <c r="B6" s="5"/>
      <c r="C6" s="7" t="s">
        <v>22</v>
      </c>
      <c r="D6" s="8" t="s">
        <v>25</v>
      </c>
      <c r="E6" s="9" t="n">
        <v>295</v>
      </c>
      <c r="F6" s="9" t="n">
        <v>66</v>
      </c>
      <c r="G6" s="9" t="n">
        <v>101</v>
      </c>
      <c r="H6" s="9" t="n">
        <v>86</v>
      </c>
      <c r="I6" s="9" t="n">
        <v>199</v>
      </c>
      <c r="J6" s="9" t="n">
        <v>52</v>
      </c>
      <c r="K6" s="9" t="n">
        <v>9</v>
      </c>
      <c r="L6" s="9" t="n">
        <v>198</v>
      </c>
      <c r="M6" s="10"/>
      <c r="N6" s="9" t="n">
        <v>33</v>
      </c>
      <c r="O6" s="10" t="n">
        <v>11</v>
      </c>
      <c r="P6" s="10"/>
      <c r="Q6" s="10"/>
      <c r="R6" s="10"/>
      <c r="S6" s="10" t="n">
        <v>1</v>
      </c>
      <c r="T6" s="11" t="n">
        <v>1051</v>
      </c>
    </row>
    <row r="7" customFormat="false" ht="13" hidden="false" customHeight="false" outlineLevel="0" collapsed="false">
      <c r="A7" s="5"/>
      <c r="B7" s="5"/>
      <c r="C7" s="7" t="s">
        <v>22</v>
      </c>
      <c r="D7" s="8" t="s">
        <v>26</v>
      </c>
      <c r="E7" s="10" t="n">
        <v>6594</v>
      </c>
      <c r="F7" s="10" t="n">
        <v>1178</v>
      </c>
      <c r="G7" s="10" t="n">
        <v>3076</v>
      </c>
      <c r="H7" s="10" t="n">
        <v>3757</v>
      </c>
      <c r="I7" s="10" t="n">
        <v>12214</v>
      </c>
      <c r="J7" s="10" t="n">
        <v>7816</v>
      </c>
      <c r="K7" s="10" t="n">
        <v>593</v>
      </c>
      <c r="L7" s="10" t="n">
        <v>20380</v>
      </c>
      <c r="M7" s="10" t="n">
        <v>1</v>
      </c>
      <c r="N7" s="10" t="n">
        <v>2011</v>
      </c>
      <c r="O7" s="10" t="n">
        <v>173</v>
      </c>
      <c r="P7" s="10"/>
      <c r="Q7" s="10"/>
      <c r="R7" s="9"/>
      <c r="S7" s="10" t="n">
        <v>16</v>
      </c>
      <c r="T7" s="11" t="n">
        <v>57809</v>
      </c>
    </row>
    <row r="8" customFormat="false" ht="35.05" hidden="false" customHeight="false" outlineLevel="0" collapsed="false">
      <c r="A8" s="5"/>
      <c r="B8" s="5"/>
      <c r="C8" s="7" t="s">
        <v>27</v>
      </c>
      <c r="D8" s="8" t="s">
        <v>23</v>
      </c>
      <c r="E8" s="10" t="n">
        <v>85</v>
      </c>
      <c r="F8" s="10" t="n">
        <v>9</v>
      </c>
      <c r="G8" s="10" t="n">
        <v>35</v>
      </c>
      <c r="H8" s="10" t="n">
        <v>25</v>
      </c>
      <c r="I8" s="10" t="n">
        <v>1018</v>
      </c>
      <c r="J8" s="10" t="n">
        <v>524</v>
      </c>
      <c r="K8" s="10" t="n">
        <v>90</v>
      </c>
      <c r="L8" s="10" t="n">
        <v>1612</v>
      </c>
      <c r="M8" s="10"/>
      <c r="N8" s="10" t="n">
        <v>113</v>
      </c>
      <c r="O8" s="10" t="n">
        <v>3</v>
      </c>
      <c r="P8" s="10"/>
      <c r="Q8" s="10"/>
      <c r="R8" s="9"/>
      <c r="S8" s="10"/>
      <c r="T8" s="11" t="n">
        <v>3514</v>
      </c>
    </row>
    <row r="9" customFormat="false" ht="35.05" hidden="false" customHeight="false" outlineLevel="0" collapsed="false">
      <c r="A9" s="5"/>
      <c r="B9" s="5"/>
      <c r="C9" s="7" t="s">
        <v>27</v>
      </c>
      <c r="D9" s="8" t="s">
        <v>24</v>
      </c>
      <c r="E9" s="9" t="n">
        <v>135</v>
      </c>
      <c r="F9" s="9" t="n">
        <v>54</v>
      </c>
      <c r="G9" s="9" t="n">
        <v>61</v>
      </c>
      <c r="H9" s="9" t="n">
        <v>35</v>
      </c>
      <c r="I9" s="9" t="n">
        <v>218</v>
      </c>
      <c r="J9" s="9" t="n">
        <v>113</v>
      </c>
      <c r="K9" s="9" t="n">
        <v>19</v>
      </c>
      <c r="L9" s="9" t="n">
        <v>383</v>
      </c>
      <c r="M9" s="10"/>
      <c r="N9" s="9" t="n">
        <v>28</v>
      </c>
      <c r="O9" s="9" t="n">
        <v>2</v>
      </c>
      <c r="P9" s="10"/>
      <c r="Q9" s="10"/>
      <c r="R9" s="10"/>
      <c r="S9" s="10"/>
      <c r="T9" s="11" t="n">
        <v>1048</v>
      </c>
    </row>
    <row r="10" customFormat="false" ht="35.05" hidden="false" customHeight="false" outlineLevel="0" collapsed="false">
      <c r="A10" s="5"/>
      <c r="B10" s="5"/>
      <c r="C10" s="7" t="s">
        <v>27</v>
      </c>
      <c r="D10" s="8" t="s">
        <v>25</v>
      </c>
      <c r="E10" s="9" t="n">
        <v>17</v>
      </c>
      <c r="F10" s="9" t="n">
        <v>3</v>
      </c>
      <c r="G10" s="9" t="n">
        <v>10</v>
      </c>
      <c r="H10" s="9" t="n">
        <v>10</v>
      </c>
      <c r="I10" s="9" t="n">
        <v>25</v>
      </c>
      <c r="J10" s="9" t="n">
        <v>5</v>
      </c>
      <c r="K10" s="9"/>
      <c r="L10" s="9" t="n">
        <v>5</v>
      </c>
      <c r="M10" s="9"/>
      <c r="N10" s="9" t="n">
        <v>1</v>
      </c>
      <c r="O10" s="9"/>
      <c r="P10" s="10"/>
      <c r="Q10" s="10"/>
      <c r="R10" s="10"/>
      <c r="S10" s="10"/>
      <c r="T10" s="11" t="n">
        <v>76</v>
      </c>
    </row>
    <row r="11" customFormat="false" ht="35.05" hidden="false" customHeight="false" outlineLevel="0" collapsed="false">
      <c r="A11" s="5"/>
      <c r="B11" s="5"/>
      <c r="C11" s="7" t="s">
        <v>27</v>
      </c>
      <c r="D11" s="8" t="s">
        <v>26</v>
      </c>
      <c r="E11" s="9" t="n">
        <v>237</v>
      </c>
      <c r="F11" s="9" t="n">
        <v>66</v>
      </c>
      <c r="G11" s="9" t="n">
        <v>106</v>
      </c>
      <c r="H11" s="9" t="n">
        <v>70</v>
      </c>
      <c r="I11" s="9" t="n">
        <v>1261</v>
      </c>
      <c r="J11" s="9" t="n">
        <v>642</v>
      </c>
      <c r="K11" s="9" t="n">
        <v>109</v>
      </c>
      <c r="L11" s="9" t="n">
        <v>2000</v>
      </c>
      <c r="M11" s="10"/>
      <c r="N11" s="9" t="n">
        <v>142</v>
      </c>
      <c r="O11" s="9" t="n">
        <v>5</v>
      </c>
      <c r="P11" s="9"/>
      <c r="Q11" s="10"/>
      <c r="R11" s="10"/>
      <c r="S11" s="10"/>
      <c r="T11" s="11" t="n">
        <v>4638</v>
      </c>
    </row>
    <row r="12" customFormat="false" ht="24" hidden="false" customHeight="false" outlineLevel="0" collapsed="false">
      <c r="A12" s="5"/>
      <c r="B12" s="5"/>
      <c r="C12" s="7" t="s">
        <v>28</v>
      </c>
      <c r="D12" s="8" t="s">
        <v>23</v>
      </c>
      <c r="E12" s="9" t="n">
        <v>4</v>
      </c>
      <c r="F12" s="9" t="n">
        <v>1</v>
      </c>
      <c r="G12" s="9"/>
      <c r="H12" s="9" t="n">
        <v>5</v>
      </c>
      <c r="I12" s="9" t="n">
        <v>93</v>
      </c>
      <c r="J12" s="9" t="n">
        <v>102</v>
      </c>
      <c r="K12" s="9" t="n">
        <v>9</v>
      </c>
      <c r="L12" s="9" t="n">
        <v>75</v>
      </c>
      <c r="M12" s="9"/>
      <c r="N12" s="9" t="n">
        <v>31</v>
      </c>
      <c r="O12" s="9"/>
      <c r="P12" s="9"/>
      <c r="Q12" s="10"/>
      <c r="R12" s="10"/>
      <c r="S12" s="10"/>
      <c r="T12" s="11" t="n">
        <v>320</v>
      </c>
    </row>
    <row r="13" customFormat="false" ht="24" hidden="false" customHeight="false" outlineLevel="0" collapsed="false">
      <c r="A13" s="5"/>
      <c r="B13" s="5"/>
      <c r="C13" s="7" t="s">
        <v>28</v>
      </c>
      <c r="D13" s="8" t="s">
        <v>24</v>
      </c>
      <c r="E13" s="10" t="n">
        <v>2</v>
      </c>
      <c r="F13" s="10" t="n">
        <v>4</v>
      </c>
      <c r="G13" s="10" t="n">
        <v>5</v>
      </c>
      <c r="H13" s="10" t="n">
        <v>3</v>
      </c>
      <c r="I13" s="9" t="n">
        <v>17</v>
      </c>
      <c r="J13" s="9"/>
      <c r="K13" s="10"/>
      <c r="L13" s="9" t="n">
        <v>1</v>
      </c>
      <c r="M13" s="10"/>
      <c r="N13" s="9"/>
      <c r="O13" s="9"/>
      <c r="P13" s="10"/>
      <c r="Q13" s="10"/>
      <c r="R13" s="10"/>
      <c r="S13" s="10"/>
      <c r="T13" s="11" t="n">
        <v>32</v>
      </c>
    </row>
    <row r="14" customFormat="false" ht="24" hidden="false" customHeight="false" outlineLevel="0" collapsed="false">
      <c r="A14" s="5"/>
      <c r="B14" s="5"/>
      <c r="C14" s="7" t="s">
        <v>28</v>
      </c>
      <c r="D14" s="8" t="s">
        <v>25</v>
      </c>
      <c r="E14" s="10" t="n">
        <v>1</v>
      </c>
      <c r="F14" s="10"/>
      <c r="G14" s="10"/>
      <c r="H14" s="10"/>
      <c r="I14" s="9" t="n">
        <v>3</v>
      </c>
      <c r="J14" s="9"/>
      <c r="K14" s="9"/>
      <c r="L14" s="9"/>
      <c r="M14" s="10"/>
      <c r="N14" s="9"/>
      <c r="O14" s="9"/>
      <c r="P14" s="10"/>
      <c r="Q14" s="10"/>
      <c r="R14" s="10"/>
      <c r="S14" s="10"/>
      <c r="T14" s="11" t="n">
        <v>4</v>
      </c>
    </row>
    <row r="15" customFormat="false" ht="24" hidden="false" customHeight="false" outlineLevel="0" collapsed="false">
      <c r="A15" s="5"/>
      <c r="B15" s="5"/>
      <c r="C15" s="7" t="s">
        <v>28</v>
      </c>
      <c r="D15" s="8" t="s">
        <v>26</v>
      </c>
      <c r="E15" s="10" t="n">
        <v>7</v>
      </c>
      <c r="F15" s="10" t="n">
        <v>5</v>
      </c>
      <c r="G15" s="10" t="n">
        <v>5</v>
      </c>
      <c r="H15" s="10" t="n">
        <v>8</v>
      </c>
      <c r="I15" s="9" t="n">
        <v>113</v>
      </c>
      <c r="J15" s="9" t="n">
        <v>102</v>
      </c>
      <c r="K15" s="10" t="n">
        <v>9</v>
      </c>
      <c r="L15" s="9" t="n">
        <v>76</v>
      </c>
      <c r="M15" s="10"/>
      <c r="N15" s="9" t="n">
        <v>31</v>
      </c>
      <c r="O15" s="10"/>
      <c r="P15" s="10"/>
      <c r="Q15" s="10"/>
      <c r="R15" s="10"/>
      <c r="S15" s="10"/>
      <c r="T15" s="11" t="n">
        <v>356</v>
      </c>
    </row>
    <row r="16" customFormat="false" ht="24" hidden="false" customHeight="false" outlineLevel="0" collapsed="false">
      <c r="A16" s="5"/>
      <c r="B16" s="5"/>
      <c r="C16" s="7" t="s">
        <v>29</v>
      </c>
      <c r="D16" s="12" t="s">
        <v>18</v>
      </c>
      <c r="E16" s="13"/>
      <c r="F16" s="10"/>
      <c r="G16" s="10"/>
      <c r="H16" s="10"/>
      <c r="I16" s="9"/>
      <c r="J16" s="9"/>
      <c r="K16" s="9"/>
      <c r="L16" s="9"/>
      <c r="M16" s="10"/>
      <c r="N16" s="9"/>
      <c r="O16" s="9"/>
      <c r="P16" s="10"/>
      <c r="Q16" s="10"/>
      <c r="R16" s="10" t="n">
        <v>652</v>
      </c>
      <c r="S16" s="10"/>
      <c r="T16" s="11" t="n">
        <v>652</v>
      </c>
    </row>
    <row r="17" customFormat="false" ht="13" hidden="false" customHeight="false" outlineLevel="0" collapsed="false">
      <c r="A17" s="5"/>
      <c r="B17" s="5"/>
      <c r="C17" s="7" t="s">
        <v>29</v>
      </c>
      <c r="D17" s="8" t="s">
        <v>26</v>
      </c>
      <c r="E17" s="10"/>
      <c r="F17" s="10"/>
      <c r="G17" s="10"/>
      <c r="H17" s="10"/>
      <c r="I17" s="10"/>
      <c r="J17" s="9"/>
      <c r="K17" s="9"/>
      <c r="L17" s="9"/>
      <c r="M17" s="10"/>
      <c r="N17" s="9"/>
      <c r="O17" s="10"/>
      <c r="P17" s="10"/>
      <c r="Q17" s="10"/>
      <c r="R17" s="10" t="n">
        <v>652</v>
      </c>
      <c r="S17" s="10"/>
      <c r="T17" s="11" t="n">
        <v>652</v>
      </c>
    </row>
    <row r="18" customFormat="false" ht="13" hidden="false" customHeight="false" outlineLevel="0" collapsed="false">
      <c r="A18" s="5"/>
      <c r="B18" s="5"/>
      <c r="C18" s="7" t="s">
        <v>30</v>
      </c>
      <c r="D18" s="8" t="s">
        <v>23</v>
      </c>
      <c r="E18" s="10" t="n">
        <v>84</v>
      </c>
      <c r="F18" s="10" t="n">
        <v>4</v>
      </c>
      <c r="G18" s="10" t="n">
        <v>3</v>
      </c>
      <c r="H18" s="10" t="n">
        <v>355</v>
      </c>
      <c r="I18" s="10" t="n">
        <v>1906</v>
      </c>
      <c r="J18" s="10" t="n">
        <v>1605</v>
      </c>
      <c r="K18" s="9" t="n">
        <v>279</v>
      </c>
      <c r="L18" s="9" t="n">
        <v>988</v>
      </c>
      <c r="M18" s="10"/>
      <c r="N18" s="9" t="n">
        <v>309</v>
      </c>
      <c r="O18" s="10" t="n">
        <v>1</v>
      </c>
      <c r="P18" s="10"/>
      <c r="Q18" s="10"/>
      <c r="R18" s="10"/>
      <c r="S18" s="10"/>
      <c r="T18" s="11" t="n">
        <v>5534</v>
      </c>
    </row>
    <row r="19" customFormat="false" ht="13" hidden="false" customHeight="false" outlineLevel="0" collapsed="false">
      <c r="A19" s="5"/>
      <c r="B19" s="5"/>
      <c r="C19" s="7" t="s">
        <v>30</v>
      </c>
      <c r="D19" s="8" t="s">
        <v>24</v>
      </c>
      <c r="E19" s="10" t="n">
        <v>446</v>
      </c>
      <c r="F19" s="10" t="n">
        <v>74</v>
      </c>
      <c r="G19" s="10" t="n">
        <v>362</v>
      </c>
      <c r="H19" s="10" t="n">
        <v>1533</v>
      </c>
      <c r="I19" s="10" t="n">
        <v>3889</v>
      </c>
      <c r="J19" s="9" t="n">
        <v>5226</v>
      </c>
      <c r="K19" s="9" t="n">
        <v>1563</v>
      </c>
      <c r="L19" s="9" t="n">
        <v>10263</v>
      </c>
      <c r="M19" s="10" t="n">
        <v>1</v>
      </c>
      <c r="N19" s="9" t="n">
        <v>3214</v>
      </c>
      <c r="O19" s="10" t="n">
        <v>120</v>
      </c>
      <c r="P19" s="10"/>
      <c r="Q19" s="10"/>
      <c r="R19" s="10"/>
      <c r="S19" s="10"/>
      <c r="T19" s="11" t="n">
        <v>26691</v>
      </c>
    </row>
    <row r="20" customFormat="false" ht="13" hidden="false" customHeight="false" outlineLevel="0" collapsed="false">
      <c r="A20" s="5"/>
      <c r="B20" s="5"/>
      <c r="C20" s="7" t="s">
        <v>30</v>
      </c>
      <c r="D20" s="8" t="s">
        <v>25</v>
      </c>
      <c r="E20" s="10" t="n">
        <v>300</v>
      </c>
      <c r="F20" s="10" t="n">
        <v>65</v>
      </c>
      <c r="G20" s="10" t="n">
        <v>353</v>
      </c>
      <c r="H20" s="10" t="n">
        <v>629</v>
      </c>
      <c r="I20" s="10" t="n">
        <v>661</v>
      </c>
      <c r="J20" s="9" t="n">
        <v>460</v>
      </c>
      <c r="K20" s="9" t="n">
        <v>157</v>
      </c>
      <c r="L20" s="9" t="n">
        <v>755</v>
      </c>
      <c r="M20" s="10"/>
      <c r="N20" s="9" t="n">
        <v>126</v>
      </c>
      <c r="O20" s="10" t="n">
        <v>17</v>
      </c>
      <c r="P20" s="10" t="n">
        <v>1</v>
      </c>
      <c r="Q20" s="10"/>
      <c r="R20" s="10"/>
      <c r="S20" s="10"/>
      <c r="T20" s="11" t="n">
        <v>3524</v>
      </c>
    </row>
    <row r="21" customFormat="false" ht="13" hidden="false" customHeight="false" outlineLevel="0" collapsed="false">
      <c r="A21" s="5"/>
      <c r="B21" s="5"/>
      <c r="C21" s="7" t="s">
        <v>30</v>
      </c>
      <c r="D21" s="8" t="s">
        <v>26</v>
      </c>
      <c r="E21" s="10" t="n">
        <v>830</v>
      </c>
      <c r="F21" s="10" t="n">
        <v>143</v>
      </c>
      <c r="G21" s="10" t="n">
        <v>718</v>
      </c>
      <c r="H21" s="10" t="n">
        <v>2517</v>
      </c>
      <c r="I21" s="9" t="n">
        <v>6456</v>
      </c>
      <c r="J21" s="9" t="n">
        <v>7291</v>
      </c>
      <c r="K21" s="10" t="n">
        <v>1999</v>
      </c>
      <c r="L21" s="9" t="n">
        <v>12006</v>
      </c>
      <c r="M21" s="10" t="n">
        <v>1</v>
      </c>
      <c r="N21" s="10" t="n">
        <v>3649</v>
      </c>
      <c r="O21" s="10" t="n">
        <v>138</v>
      </c>
      <c r="P21" s="10" t="n">
        <v>1</v>
      </c>
      <c r="Q21" s="10"/>
      <c r="R21" s="10"/>
      <c r="S21" s="10"/>
      <c r="T21" s="11" t="n">
        <v>35749</v>
      </c>
    </row>
    <row r="22" customFormat="false" ht="24" hidden="false" customHeight="false" outlineLevel="0" collapsed="false">
      <c r="A22" s="5"/>
      <c r="B22" s="5"/>
      <c r="C22" s="7" t="s">
        <v>31</v>
      </c>
      <c r="D22" s="12" t="s">
        <v>23</v>
      </c>
      <c r="E22" s="13"/>
      <c r="F22" s="10"/>
      <c r="G22" s="10"/>
      <c r="H22" s="10"/>
      <c r="I22" s="9" t="n">
        <v>2</v>
      </c>
      <c r="J22" s="9" t="n">
        <v>15</v>
      </c>
      <c r="K22" s="9"/>
      <c r="L22" s="9" t="n">
        <v>5782</v>
      </c>
      <c r="M22" s="10"/>
      <c r="N22" s="9" t="n">
        <v>3</v>
      </c>
      <c r="O22" s="10" t="n">
        <v>52</v>
      </c>
      <c r="P22" s="10"/>
      <c r="Q22" s="10"/>
      <c r="R22" s="10"/>
      <c r="S22" s="10"/>
      <c r="T22" s="11" t="n">
        <v>5854</v>
      </c>
    </row>
    <row r="23" customFormat="false" ht="24" hidden="false" customHeight="false" outlineLevel="0" collapsed="false">
      <c r="A23" s="5"/>
      <c r="B23" s="5"/>
      <c r="C23" s="7" t="s">
        <v>31</v>
      </c>
      <c r="D23" s="12" t="s">
        <v>24</v>
      </c>
      <c r="E23" s="14"/>
      <c r="F23" s="10"/>
      <c r="G23" s="10"/>
      <c r="H23" s="10"/>
      <c r="I23" s="10" t="n">
        <v>5</v>
      </c>
      <c r="J23" s="10" t="n">
        <v>31</v>
      </c>
      <c r="K23" s="10" t="n">
        <v>16</v>
      </c>
      <c r="L23" s="10" t="n">
        <v>3095</v>
      </c>
      <c r="M23" s="10"/>
      <c r="N23" s="10" t="n">
        <v>103</v>
      </c>
      <c r="O23" s="10" t="n">
        <v>5</v>
      </c>
      <c r="P23" s="10"/>
      <c r="Q23" s="10"/>
      <c r="R23" s="10"/>
      <c r="S23" s="10"/>
      <c r="T23" s="11" t="n">
        <v>3255</v>
      </c>
    </row>
    <row r="24" customFormat="false" ht="24" hidden="false" customHeight="false" outlineLevel="0" collapsed="false">
      <c r="A24" s="5"/>
      <c r="B24" s="5"/>
      <c r="C24" s="7" t="s">
        <v>31</v>
      </c>
      <c r="D24" s="8" t="s">
        <v>25</v>
      </c>
      <c r="E24" s="9"/>
      <c r="F24" s="10"/>
      <c r="G24" s="10"/>
      <c r="H24" s="10"/>
      <c r="I24" s="10"/>
      <c r="J24" s="10" t="n">
        <v>3</v>
      </c>
      <c r="K24" s="10"/>
      <c r="L24" s="10" t="n">
        <v>227</v>
      </c>
      <c r="M24" s="10"/>
      <c r="N24" s="10" t="n">
        <v>14</v>
      </c>
      <c r="O24" s="10"/>
      <c r="P24" s="10"/>
      <c r="Q24" s="10"/>
      <c r="R24" s="10"/>
      <c r="S24" s="10"/>
      <c r="T24" s="11" t="n">
        <v>244</v>
      </c>
    </row>
    <row r="25" customFormat="false" ht="24" hidden="false" customHeight="false" outlineLevel="0" collapsed="false">
      <c r="A25" s="5"/>
      <c r="B25" s="5"/>
      <c r="C25" s="7" t="s">
        <v>31</v>
      </c>
      <c r="D25" s="8" t="s">
        <v>26</v>
      </c>
      <c r="E25" s="10"/>
      <c r="F25" s="10"/>
      <c r="G25" s="10"/>
      <c r="H25" s="10"/>
      <c r="I25" s="10" t="n">
        <v>7</v>
      </c>
      <c r="J25" s="10" t="n">
        <v>49</v>
      </c>
      <c r="K25" s="10" t="n">
        <v>16</v>
      </c>
      <c r="L25" s="10" t="n">
        <v>9104</v>
      </c>
      <c r="M25" s="10"/>
      <c r="N25" s="9" t="n">
        <v>120</v>
      </c>
      <c r="O25" s="10" t="n">
        <v>57</v>
      </c>
      <c r="P25" s="10"/>
      <c r="Q25" s="10"/>
      <c r="R25" s="10"/>
      <c r="S25" s="10"/>
      <c r="T25" s="11" t="n">
        <v>9353</v>
      </c>
    </row>
    <row r="26" customFormat="false" ht="46.25" hidden="false" customHeight="false" outlineLevel="0" collapsed="false">
      <c r="A26" s="5"/>
      <c r="B26" s="5"/>
      <c r="C26" s="7" t="s">
        <v>32</v>
      </c>
      <c r="D26" s="12" t="s">
        <v>24</v>
      </c>
      <c r="E26" s="13"/>
      <c r="F26" s="10"/>
      <c r="G26" s="10"/>
      <c r="H26" s="10"/>
      <c r="I26" s="10"/>
      <c r="J26" s="10" t="n">
        <v>1</v>
      </c>
      <c r="K26" s="10"/>
      <c r="L26" s="10" t="n">
        <v>2</v>
      </c>
      <c r="M26" s="10"/>
      <c r="N26" s="9"/>
      <c r="O26" s="10"/>
      <c r="P26" s="10"/>
      <c r="Q26" s="10"/>
      <c r="R26" s="10"/>
      <c r="S26" s="10"/>
      <c r="T26" s="11" t="n">
        <v>3</v>
      </c>
    </row>
    <row r="27" customFormat="false" ht="46.25" hidden="false" customHeight="false" outlineLevel="0" collapsed="false">
      <c r="A27" s="5"/>
      <c r="B27" s="5"/>
      <c r="C27" s="7" t="s">
        <v>32</v>
      </c>
      <c r="D27" s="15" t="s">
        <v>26</v>
      </c>
      <c r="E27" s="9"/>
      <c r="F27" s="9"/>
      <c r="G27" s="9"/>
      <c r="H27" s="9"/>
      <c r="I27" s="9"/>
      <c r="J27" s="9" t="n">
        <v>1</v>
      </c>
      <c r="K27" s="9"/>
      <c r="L27" s="9" t="n">
        <v>2</v>
      </c>
      <c r="M27" s="9"/>
      <c r="N27" s="9"/>
      <c r="O27" s="9"/>
      <c r="P27" s="9"/>
      <c r="Q27" s="10"/>
      <c r="R27" s="9"/>
      <c r="S27" s="9"/>
      <c r="T27" s="11" t="n">
        <v>3</v>
      </c>
    </row>
    <row r="28" customFormat="false" ht="24" hidden="false" customHeight="false" outlineLevel="0" collapsed="false">
      <c r="A28" s="5"/>
      <c r="B28" s="5"/>
      <c r="C28" s="7" t="s">
        <v>33</v>
      </c>
      <c r="D28" s="12" t="s">
        <v>24</v>
      </c>
      <c r="E28" s="14"/>
      <c r="F28" s="9"/>
      <c r="G28" s="9"/>
      <c r="H28" s="9"/>
      <c r="I28" s="9" t="n">
        <v>1</v>
      </c>
      <c r="J28" s="9"/>
      <c r="K28" s="9" t="n">
        <v>3</v>
      </c>
      <c r="L28" s="9" t="n">
        <v>626</v>
      </c>
      <c r="M28" s="10"/>
      <c r="N28" s="9"/>
      <c r="O28" s="9"/>
      <c r="P28" s="10"/>
      <c r="Q28" s="10"/>
      <c r="R28" s="10"/>
      <c r="S28" s="9"/>
      <c r="T28" s="11" t="n">
        <v>630</v>
      </c>
    </row>
    <row r="29" customFormat="false" ht="24" hidden="false" customHeight="false" outlineLevel="0" collapsed="false">
      <c r="A29" s="5"/>
      <c r="B29" s="5"/>
      <c r="C29" s="7" t="s">
        <v>33</v>
      </c>
      <c r="D29" s="8" t="s">
        <v>25</v>
      </c>
      <c r="E29" s="9"/>
      <c r="F29" s="9"/>
      <c r="G29" s="9"/>
      <c r="H29" s="9"/>
      <c r="I29" s="9"/>
      <c r="J29" s="9"/>
      <c r="K29" s="9" t="n">
        <v>1</v>
      </c>
      <c r="L29" s="9" t="n">
        <v>102</v>
      </c>
      <c r="M29" s="9"/>
      <c r="N29" s="9" t="n">
        <v>1</v>
      </c>
      <c r="O29" s="9"/>
      <c r="P29" s="10"/>
      <c r="Q29" s="10"/>
      <c r="R29" s="10"/>
      <c r="S29" s="9"/>
      <c r="T29" s="11" t="n">
        <v>104</v>
      </c>
    </row>
    <row r="30" customFormat="false" ht="24" hidden="false" customHeight="false" outlineLevel="0" collapsed="false">
      <c r="A30" s="5"/>
      <c r="B30" s="5"/>
      <c r="C30" s="7" t="s">
        <v>33</v>
      </c>
      <c r="D30" s="8" t="s">
        <v>26</v>
      </c>
      <c r="E30" s="9"/>
      <c r="F30" s="9"/>
      <c r="G30" s="9"/>
      <c r="H30" s="9"/>
      <c r="I30" s="9" t="n">
        <v>1</v>
      </c>
      <c r="J30" s="9"/>
      <c r="K30" s="9" t="n">
        <v>4</v>
      </c>
      <c r="L30" s="9" t="n">
        <v>728</v>
      </c>
      <c r="M30" s="10"/>
      <c r="N30" s="9" t="n">
        <v>1</v>
      </c>
      <c r="O30" s="9"/>
      <c r="P30" s="10"/>
      <c r="Q30" s="10"/>
      <c r="R30" s="10"/>
      <c r="S30" s="10"/>
      <c r="T30" s="11" t="n">
        <v>734</v>
      </c>
    </row>
    <row r="31" customFormat="false" ht="13" hidden="false" customHeight="false" outlineLevel="0" collapsed="false">
      <c r="A31" s="5"/>
      <c r="B31" s="5"/>
      <c r="C31" s="7" t="s">
        <v>34</v>
      </c>
      <c r="D31" s="12" t="s">
        <v>23</v>
      </c>
      <c r="E31" s="14"/>
      <c r="F31" s="9"/>
      <c r="G31" s="9"/>
      <c r="H31" s="9"/>
      <c r="I31" s="9"/>
      <c r="J31" s="9" t="n">
        <v>16</v>
      </c>
      <c r="K31" s="9" t="n">
        <v>3</v>
      </c>
      <c r="L31" s="9" t="n">
        <v>56</v>
      </c>
      <c r="M31" s="9" t="n">
        <v>1</v>
      </c>
      <c r="N31" s="9" t="n">
        <v>8</v>
      </c>
      <c r="O31" s="9"/>
      <c r="P31" s="10"/>
      <c r="Q31" s="10"/>
      <c r="R31" s="10"/>
      <c r="S31" s="9"/>
      <c r="T31" s="11" t="n">
        <v>84</v>
      </c>
    </row>
    <row r="32" customFormat="false" ht="13" hidden="false" customHeight="false" outlineLevel="0" collapsed="false">
      <c r="A32" s="5"/>
      <c r="B32" s="5"/>
      <c r="C32" s="7" t="s">
        <v>34</v>
      </c>
      <c r="D32" s="12" t="s">
        <v>24</v>
      </c>
      <c r="E32" s="14"/>
      <c r="F32" s="9"/>
      <c r="G32" s="9"/>
      <c r="H32" s="9"/>
      <c r="I32" s="9" t="n">
        <v>5</v>
      </c>
      <c r="J32" s="9" t="n">
        <v>1</v>
      </c>
      <c r="K32" s="9"/>
      <c r="L32" s="9" t="n">
        <v>41</v>
      </c>
      <c r="M32" s="10"/>
      <c r="N32" s="9"/>
      <c r="O32" s="9"/>
      <c r="P32" s="10"/>
      <c r="Q32" s="10"/>
      <c r="R32" s="10"/>
      <c r="S32" s="10"/>
      <c r="T32" s="11" t="n">
        <v>47</v>
      </c>
    </row>
    <row r="33" customFormat="false" ht="13" hidden="false" customHeight="false" outlineLevel="0" collapsed="false">
      <c r="A33" s="5"/>
      <c r="B33" s="5"/>
      <c r="C33" s="7" t="s">
        <v>34</v>
      </c>
      <c r="D33" s="8" t="s">
        <v>26</v>
      </c>
      <c r="E33" s="9"/>
      <c r="F33" s="9"/>
      <c r="G33" s="9"/>
      <c r="H33" s="9"/>
      <c r="I33" s="9" t="n">
        <v>5</v>
      </c>
      <c r="J33" s="9" t="n">
        <v>17</v>
      </c>
      <c r="K33" s="9" t="n">
        <v>3</v>
      </c>
      <c r="L33" s="9" t="n">
        <v>97</v>
      </c>
      <c r="M33" s="10" t="n">
        <v>1</v>
      </c>
      <c r="N33" s="9" t="n">
        <v>8</v>
      </c>
      <c r="O33" s="9"/>
      <c r="P33" s="10"/>
      <c r="Q33" s="10"/>
      <c r="R33" s="10"/>
      <c r="S33" s="10"/>
      <c r="T33" s="11" t="n">
        <v>131</v>
      </c>
    </row>
    <row r="34" customFormat="false" ht="13" hidden="false" customHeight="false" outlineLevel="0" collapsed="false">
      <c r="A34" s="5"/>
      <c r="B34" s="5"/>
      <c r="C34" s="7" t="s">
        <v>35</v>
      </c>
      <c r="D34" s="8" t="s">
        <v>23</v>
      </c>
      <c r="E34" s="9" t="n">
        <v>3</v>
      </c>
      <c r="F34" s="9"/>
      <c r="G34" s="9"/>
      <c r="H34" s="9"/>
      <c r="I34" s="9"/>
      <c r="J34" s="9"/>
      <c r="K34" s="10"/>
      <c r="L34" s="9"/>
      <c r="M34" s="10"/>
      <c r="N34" s="10"/>
      <c r="O34" s="10"/>
      <c r="P34" s="10"/>
      <c r="Q34" s="10"/>
      <c r="R34" s="10"/>
      <c r="S34" s="9"/>
      <c r="T34" s="11" t="n">
        <v>3</v>
      </c>
    </row>
    <row r="35" customFormat="false" ht="13" hidden="false" customHeight="false" outlineLevel="0" collapsed="false">
      <c r="A35" s="5"/>
      <c r="B35" s="5"/>
      <c r="C35" s="7" t="s">
        <v>35</v>
      </c>
      <c r="D35" s="8" t="s">
        <v>26</v>
      </c>
      <c r="E35" s="9" t="n">
        <v>3</v>
      </c>
      <c r="F35" s="9"/>
      <c r="G35" s="9"/>
      <c r="H35" s="9"/>
      <c r="I35" s="9"/>
      <c r="J35" s="9"/>
      <c r="K35" s="9"/>
      <c r="L35" s="9"/>
      <c r="M35" s="10"/>
      <c r="N35" s="9"/>
      <c r="O35" s="9"/>
      <c r="P35" s="10"/>
      <c r="Q35" s="10"/>
      <c r="R35" s="10"/>
      <c r="S35" s="9"/>
      <c r="T35" s="11" t="n">
        <v>3</v>
      </c>
    </row>
    <row r="36" customFormat="false" ht="24" hidden="false" customHeight="false" outlineLevel="0" collapsed="false">
      <c r="A36" s="5"/>
      <c r="B36" s="5"/>
      <c r="C36" s="7" t="s">
        <v>36</v>
      </c>
      <c r="D36" s="12" t="s">
        <v>19</v>
      </c>
      <c r="E36" s="14"/>
      <c r="F36" s="9"/>
      <c r="G36" s="9"/>
      <c r="H36" s="9"/>
      <c r="I36" s="9"/>
      <c r="J36" s="9"/>
      <c r="K36" s="9"/>
      <c r="L36" s="9"/>
      <c r="M36" s="10"/>
      <c r="N36" s="9" t="n">
        <v>1</v>
      </c>
      <c r="O36" s="10"/>
      <c r="P36" s="10"/>
      <c r="Q36" s="10"/>
      <c r="R36" s="10"/>
      <c r="S36" s="10"/>
      <c r="T36" s="11" t="n">
        <v>1</v>
      </c>
    </row>
    <row r="37" customFormat="false" ht="24" hidden="false" customHeight="false" outlineLevel="0" collapsed="false">
      <c r="A37" s="5"/>
      <c r="B37" s="5"/>
      <c r="C37" s="7" t="s">
        <v>36</v>
      </c>
      <c r="D37" s="8" t="s">
        <v>26</v>
      </c>
      <c r="E37" s="9"/>
      <c r="F37" s="10"/>
      <c r="G37" s="9"/>
      <c r="H37" s="9"/>
      <c r="I37" s="9"/>
      <c r="J37" s="10"/>
      <c r="K37" s="10"/>
      <c r="L37" s="10"/>
      <c r="M37" s="10"/>
      <c r="N37" s="9" t="n">
        <v>1</v>
      </c>
      <c r="O37" s="10"/>
      <c r="P37" s="10"/>
      <c r="Q37" s="10"/>
      <c r="R37" s="10"/>
      <c r="S37" s="10"/>
      <c r="T37" s="11" t="n">
        <v>1</v>
      </c>
    </row>
    <row r="38" customFormat="false" ht="13" hidden="false" customHeight="false" outlineLevel="0" collapsed="false">
      <c r="A38" s="5"/>
      <c r="B38" s="16"/>
      <c r="C38" s="17" t="s">
        <v>26</v>
      </c>
      <c r="D38" s="18"/>
      <c r="E38" s="10" t="n">
        <v>7671</v>
      </c>
      <c r="F38" s="10" t="n">
        <v>1392</v>
      </c>
      <c r="G38" s="9" t="n">
        <v>3905</v>
      </c>
      <c r="H38" s="10" t="n">
        <v>6352</v>
      </c>
      <c r="I38" s="9" t="n">
        <v>20057</v>
      </c>
      <c r="J38" s="10" t="n">
        <v>15918</v>
      </c>
      <c r="K38" s="10" t="n">
        <v>2733</v>
      </c>
      <c r="L38" s="10" t="n">
        <v>44393</v>
      </c>
      <c r="M38" s="10" t="n">
        <v>3</v>
      </c>
      <c r="N38" s="10" t="n">
        <v>5963</v>
      </c>
      <c r="O38" s="10" t="n">
        <v>373</v>
      </c>
      <c r="P38" s="10" t="n">
        <v>1</v>
      </c>
      <c r="Q38" s="10"/>
      <c r="R38" s="10" t="n">
        <v>652</v>
      </c>
      <c r="S38" s="10" t="n">
        <v>16</v>
      </c>
      <c r="T38" s="11" t="n">
        <v>109429</v>
      </c>
    </row>
    <row r="40" customFormat="false" ht="13" hidden="false" customHeight="true" outlineLevel="0" collapsed="false">
      <c r="A40" s="19" t="s">
        <v>2</v>
      </c>
      <c r="B40" s="20" t="s">
        <v>37</v>
      </c>
      <c r="C40" s="20"/>
      <c r="D40" s="20"/>
      <c r="E40" s="20"/>
      <c r="F40" s="20"/>
      <c r="G40" s="20"/>
      <c r="H40" s="20"/>
      <c r="I40" s="20"/>
      <c r="J40" s="20"/>
      <c r="K40" s="20"/>
      <c r="L40" s="20"/>
      <c r="M40" s="20"/>
    </row>
    <row r="41" customFormat="false" ht="46.25" hidden="false" customHeight="false" outlineLevel="0" collapsed="false">
      <c r="A41" s="19" t="s">
        <v>3</v>
      </c>
      <c r="B41" s="21" t="s">
        <v>22</v>
      </c>
      <c r="C41" s="21" t="s">
        <v>27</v>
      </c>
      <c r="D41" s="21" t="s">
        <v>28</v>
      </c>
      <c r="E41" s="21" t="s">
        <v>29</v>
      </c>
      <c r="F41" s="21" t="s">
        <v>30</v>
      </c>
      <c r="G41" s="21" t="s">
        <v>31</v>
      </c>
      <c r="H41" s="21" t="s">
        <v>32</v>
      </c>
      <c r="I41" s="21" t="s">
        <v>33</v>
      </c>
      <c r="J41" s="21" t="s">
        <v>34</v>
      </c>
      <c r="K41" s="21" t="s">
        <v>35</v>
      </c>
      <c r="L41" s="21" t="s">
        <v>36</v>
      </c>
      <c r="M41" s="22" t="s">
        <v>26</v>
      </c>
    </row>
    <row r="42" customFormat="false" ht="13" hidden="false" customHeight="false" outlineLevel="0" collapsed="false">
      <c r="A42" s="19" t="s">
        <v>4</v>
      </c>
      <c r="B42" s="23"/>
      <c r="C42" s="23"/>
      <c r="D42" s="23"/>
      <c r="E42" s="23"/>
      <c r="F42" s="23"/>
      <c r="G42" s="23"/>
      <c r="H42" s="24"/>
      <c r="I42" s="23"/>
      <c r="J42" s="23"/>
      <c r="K42" s="23"/>
      <c r="L42" s="23"/>
      <c r="M42" s="25"/>
    </row>
    <row r="43" customFormat="false" ht="13" hidden="false" customHeight="false" outlineLevel="0" collapsed="false">
      <c r="A43" s="19" t="s">
        <v>5</v>
      </c>
      <c r="B43" s="26" t="n">
        <v>6594</v>
      </c>
      <c r="C43" s="27" t="n">
        <v>237</v>
      </c>
      <c r="D43" s="26" t="n">
        <v>7</v>
      </c>
      <c r="E43" s="26"/>
      <c r="F43" s="26" t="n">
        <v>830</v>
      </c>
      <c r="G43" s="26"/>
      <c r="H43" s="27"/>
      <c r="I43" s="27"/>
      <c r="J43" s="27"/>
      <c r="K43" s="27" t="n">
        <v>3</v>
      </c>
      <c r="L43" s="27"/>
      <c r="M43" s="26" t="n">
        <v>7671</v>
      </c>
    </row>
    <row r="44" customFormat="false" ht="13" hidden="false" customHeight="false" outlineLevel="0" collapsed="false">
      <c r="A44" s="19" t="s">
        <v>6</v>
      </c>
      <c r="B44" s="26" t="n">
        <v>1178</v>
      </c>
      <c r="C44" s="27" t="n">
        <v>66</v>
      </c>
      <c r="D44" s="26" t="n">
        <v>5</v>
      </c>
      <c r="E44" s="26"/>
      <c r="F44" s="26" t="n">
        <v>143</v>
      </c>
      <c r="G44" s="26"/>
      <c r="H44" s="27"/>
      <c r="I44" s="27"/>
      <c r="J44" s="27"/>
      <c r="K44" s="27"/>
      <c r="L44" s="26"/>
      <c r="M44" s="26" t="n">
        <v>1392</v>
      </c>
    </row>
    <row r="45" customFormat="false" ht="13" hidden="false" customHeight="false" outlineLevel="0" collapsed="false">
      <c r="A45" s="19" t="s">
        <v>7</v>
      </c>
      <c r="B45" s="26" t="n">
        <v>3076</v>
      </c>
      <c r="C45" s="27" t="n">
        <v>106</v>
      </c>
      <c r="D45" s="26" t="n">
        <v>5</v>
      </c>
      <c r="E45" s="26"/>
      <c r="F45" s="26" t="n">
        <v>718</v>
      </c>
      <c r="G45" s="26"/>
      <c r="H45" s="27"/>
      <c r="I45" s="27"/>
      <c r="J45" s="27"/>
      <c r="K45" s="27"/>
      <c r="L45" s="27"/>
      <c r="M45" s="27" t="n">
        <v>3905</v>
      </c>
    </row>
    <row r="46" customFormat="false" ht="13" hidden="false" customHeight="false" outlineLevel="0" collapsed="false">
      <c r="A46" s="19" t="s">
        <v>8</v>
      </c>
      <c r="B46" s="26" t="n">
        <v>3757</v>
      </c>
      <c r="C46" s="27" t="n">
        <v>70</v>
      </c>
      <c r="D46" s="26" t="n">
        <v>8</v>
      </c>
      <c r="E46" s="26"/>
      <c r="F46" s="26" t="n">
        <v>2517</v>
      </c>
      <c r="G46" s="26"/>
      <c r="H46" s="27"/>
      <c r="I46" s="27"/>
      <c r="J46" s="27"/>
      <c r="K46" s="27"/>
      <c r="L46" s="27"/>
      <c r="M46" s="26" t="n">
        <v>6352</v>
      </c>
    </row>
    <row r="47" customFormat="false" ht="13" hidden="false" customHeight="false" outlineLevel="0" collapsed="false">
      <c r="A47" s="19" t="s">
        <v>9</v>
      </c>
      <c r="B47" s="26" t="n">
        <v>12214</v>
      </c>
      <c r="C47" s="27" t="n">
        <v>1261</v>
      </c>
      <c r="D47" s="27" t="n">
        <v>113</v>
      </c>
      <c r="E47" s="26"/>
      <c r="F47" s="27" t="n">
        <v>6456</v>
      </c>
      <c r="G47" s="26" t="n">
        <v>7</v>
      </c>
      <c r="H47" s="27"/>
      <c r="I47" s="27" t="n">
        <v>1</v>
      </c>
      <c r="J47" s="27" t="n">
        <v>5</v>
      </c>
      <c r="K47" s="27"/>
      <c r="L47" s="27"/>
      <c r="M47" s="27" t="n">
        <v>20057</v>
      </c>
    </row>
    <row r="48" customFormat="false" ht="13" hidden="false" customHeight="false" outlineLevel="0" collapsed="false">
      <c r="A48" s="19" t="s">
        <v>10</v>
      </c>
      <c r="B48" s="26" t="n">
        <v>7816</v>
      </c>
      <c r="C48" s="27" t="n">
        <v>642</v>
      </c>
      <c r="D48" s="27" t="n">
        <v>102</v>
      </c>
      <c r="E48" s="27"/>
      <c r="F48" s="27" t="n">
        <v>7291</v>
      </c>
      <c r="G48" s="26" t="n">
        <v>49</v>
      </c>
      <c r="H48" s="27" t="n">
        <v>1</v>
      </c>
      <c r="I48" s="27"/>
      <c r="J48" s="27" t="n">
        <v>17</v>
      </c>
      <c r="K48" s="27"/>
      <c r="L48" s="26"/>
      <c r="M48" s="26" t="n">
        <v>15918</v>
      </c>
    </row>
    <row r="49" customFormat="false" ht="13" hidden="false" customHeight="false" outlineLevel="0" collapsed="false">
      <c r="A49" s="19" t="s">
        <v>11</v>
      </c>
      <c r="B49" s="26" t="n">
        <v>593</v>
      </c>
      <c r="C49" s="27" t="n">
        <v>109</v>
      </c>
      <c r="D49" s="26" t="n">
        <v>9</v>
      </c>
      <c r="E49" s="27"/>
      <c r="F49" s="26" t="n">
        <v>1999</v>
      </c>
      <c r="G49" s="26" t="n">
        <v>16</v>
      </c>
      <c r="H49" s="27"/>
      <c r="I49" s="27" t="n">
        <v>4</v>
      </c>
      <c r="J49" s="27" t="n">
        <v>3</v>
      </c>
      <c r="K49" s="27"/>
      <c r="L49" s="26"/>
      <c r="M49" s="26" t="n">
        <v>2733</v>
      </c>
    </row>
    <row r="50" customFormat="false" ht="13" hidden="false" customHeight="false" outlineLevel="0" collapsed="false">
      <c r="A50" s="19" t="s">
        <v>12</v>
      </c>
      <c r="B50" s="26" t="n">
        <v>20380</v>
      </c>
      <c r="C50" s="27" t="n">
        <v>2000</v>
      </c>
      <c r="D50" s="27" t="n">
        <v>76</v>
      </c>
      <c r="E50" s="27"/>
      <c r="F50" s="27" t="n">
        <v>12006</v>
      </c>
      <c r="G50" s="26" t="n">
        <v>9104</v>
      </c>
      <c r="H50" s="27" t="n">
        <v>2</v>
      </c>
      <c r="I50" s="27" t="n">
        <v>728</v>
      </c>
      <c r="J50" s="27" t="n">
        <v>97</v>
      </c>
      <c r="K50" s="27"/>
      <c r="L50" s="26"/>
      <c r="M50" s="26" t="n">
        <v>44393</v>
      </c>
    </row>
    <row r="51" customFormat="false" ht="13" hidden="false" customHeight="false" outlineLevel="0" collapsed="false">
      <c r="A51" s="19" t="s">
        <v>13</v>
      </c>
      <c r="B51" s="26" t="n">
        <v>1</v>
      </c>
      <c r="C51" s="26"/>
      <c r="D51" s="26"/>
      <c r="E51" s="26"/>
      <c r="F51" s="26" t="n">
        <v>1</v>
      </c>
      <c r="G51" s="26"/>
      <c r="H51" s="27"/>
      <c r="I51" s="26"/>
      <c r="J51" s="26" t="n">
        <v>1</v>
      </c>
      <c r="K51" s="26"/>
      <c r="L51" s="26"/>
      <c r="M51" s="26" t="n">
        <v>3</v>
      </c>
    </row>
    <row r="52" customFormat="false" ht="13" hidden="false" customHeight="false" outlineLevel="0" collapsed="false">
      <c r="A52" s="19" t="s">
        <v>14</v>
      </c>
      <c r="B52" s="26" t="n">
        <v>2011</v>
      </c>
      <c r="C52" s="27" t="n">
        <v>142</v>
      </c>
      <c r="D52" s="27" t="n">
        <v>31</v>
      </c>
      <c r="E52" s="27"/>
      <c r="F52" s="26" t="n">
        <v>3649</v>
      </c>
      <c r="G52" s="27" t="n">
        <v>120</v>
      </c>
      <c r="H52" s="27"/>
      <c r="I52" s="27" t="n">
        <v>1</v>
      </c>
      <c r="J52" s="27" t="n">
        <v>8</v>
      </c>
      <c r="K52" s="27"/>
      <c r="L52" s="27" t="n">
        <v>1</v>
      </c>
      <c r="M52" s="26" t="n">
        <v>5963</v>
      </c>
    </row>
    <row r="53" customFormat="false" ht="13" hidden="false" customHeight="false" outlineLevel="0" collapsed="false">
      <c r="A53" s="19" t="s">
        <v>15</v>
      </c>
      <c r="B53" s="26" t="n">
        <v>173</v>
      </c>
      <c r="C53" s="27" t="n">
        <v>5</v>
      </c>
      <c r="D53" s="26"/>
      <c r="E53" s="26"/>
      <c r="F53" s="26" t="n">
        <v>138</v>
      </c>
      <c r="G53" s="26" t="n">
        <v>57</v>
      </c>
      <c r="H53" s="27"/>
      <c r="I53" s="27"/>
      <c r="J53" s="27"/>
      <c r="K53" s="27"/>
      <c r="L53" s="26"/>
      <c r="M53" s="26" t="n">
        <v>373</v>
      </c>
    </row>
    <row r="54" customFormat="false" ht="13" hidden="false" customHeight="false" outlineLevel="0" collapsed="false">
      <c r="A54" s="19" t="s">
        <v>16</v>
      </c>
      <c r="B54" s="26"/>
      <c r="C54" s="27"/>
      <c r="D54" s="26"/>
      <c r="E54" s="26"/>
      <c r="F54" s="26" t="n">
        <v>1</v>
      </c>
      <c r="G54" s="26"/>
      <c r="H54" s="27"/>
      <c r="I54" s="26"/>
      <c r="J54" s="26"/>
      <c r="K54" s="26"/>
      <c r="L54" s="26"/>
      <c r="M54" s="26" t="n">
        <v>1</v>
      </c>
    </row>
    <row r="55" customFormat="false" ht="13" hidden="false" customHeight="false" outlineLevel="0" collapsed="false">
      <c r="A55" s="19" t="s">
        <v>17</v>
      </c>
      <c r="B55" s="26"/>
      <c r="C55" s="26"/>
      <c r="D55" s="26"/>
      <c r="E55" s="26"/>
      <c r="F55" s="26"/>
      <c r="G55" s="26"/>
      <c r="H55" s="26"/>
      <c r="I55" s="26"/>
      <c r="J55" s="26"/>
      <c r="K55" s="26"/>
      <c r="L55" s="26"/>
      <c r="M55" s="26"/>
    </row>
    <row r="56" customFormat="false" ht="35.05" hidden="false" customHeight="false" outlineLevel="0" collapsed="false">
      <c r="A56" s="19" t="s">
        <v>18</v>
      </c>
      <c r="B56" s="27"/>
      <c r="C56" s="26"/>
      <c r="D56" s="26"/>
      <c r="E56" s="26" t="n">
        <v>652</v>
      </c>
      <c r="F56" s="26"/>
      <c r="G56" s="26"/>
      <c r="H56" s="27"/>
      <c r="I56" s="26"/>
      <c r="J56" s="26"/>
      <c r="K56" s="26"/>
      <c r="L56" s="26"/>
      <c r="M56" s="26" t="n">
        <v>652</v>
      </c>
    </row>
    <row r="57" customFormat="false" ht="24" hidden="false" customHeight="false" outlineLevel="0" collapsed="false">
      <c r="A57" s="19" t="s">
        <v>19</v>
      </c>
      <c r="B57" s="26" t="n">
        <v>16</v>
      </c>
      <c r="C57" s="26"/>
      <c r="D57" s="26"/>
      <c r="E57" s="26"/>
      <c r="F57" s="26"/>
      <c r="G57" s="26"/>
      <c r="H57" s="27"/>
      <c r="I57" s="26"/>
      <c r="J57" s="26"/>
      <c r="K57" s="27"/>
      <c r="L57" s="26"/>
      <c r="M57" s="26" t="n">
        <v>16</v>
      </c>
    </row>
    <row r="58" customFormat="false" ht="13" hidden="false" customHeight="false" outlineLevel="0" collapsed="false">
      <c r="A58" s="19" t="s">
        <v>20</v>
      </c>
      <c r="B58" s="28" t="n">
        <v>57809</v>
      </c>
      <c r="C58" s="28" t="n">
        <v>4638</v>
      </c>
      <c r="D58" s="28" t="n">
        <v>356</v>
      </c>
      <c r="E58" s="28" t="n">
        <v>652</v>
      </c>
      <c r="F58" s="28" t="n">
        <v>35749</v>
      </c>
      <c r="G58" s="28" t="n">
        <v>9353</v>
      </c>
      <c r="H58" s="28" t="n">
        <v>3</v>
      </c>
      <c r="I58" s="28" t="n">
        <v>734</v>
      </c>
      <c r="J58" s="28" t="n">
        <v>131</v>
      </c>
      <c r="K58" s="28" t="n">
        <v>3</v>
      </c>
      <c r="L58" s="28" t="n">
        <v>1</v>
      </c>
      <c r="M58" s="28" t="n">
        <v>109429</v>
      </c>
    </row>
    <row r="60" customFormat="false" ht="13" hidden="false" customHeight="true" outlineLevel="0" collapsed="false">
      <c r="A60" s="19" t="s">
        <v>2</v>
      </c>
      <c r="B60" s="20" t="s">
        <v>38</v>
      </c>
      <c r="C60" s="20"/>
      <c r="D60" s="20"/>
      <c r="E60" s="20"/>
      <c r="F60" s="20"/>
      <c r="G60" s="20"/>
      <c r="H60" s="20"/>
      <c r="I60" s="20"/>
      <c r="J60" s="20"/>
      <c r="K60" s="20"/>
      <c r="L60" s="20"/>
      <c r="M60" s="20"/>
    </row>
    <row r="61" customFormat="false" ht="46.25" hidden="false" customHeight="false" outlineLevel="0" collapsed="false">
      <c r="A61" s="19" t="s">
        <v>3</v>
      </c>
      <c r="B61" s="21" t="s">
        <v>22</v>
      </c>
      <c r="C61" s="21" t="s">
        <v>27</v>
      </c>
      <c r="D61" s="21" t="s">
        <v>28</v>
      </c>
      <c r="E61" s="21" t="s">
        <v>29</v>
      </c>
      <c r="F61" s="21" t="s">
        <v>30</v>
      </c>
      <c r="G61" s="21" t="s">
        <v>31</v>
      </c>
      <c r="H61" s="21" t="s">
        <v>32</v>
      </c>
      <c r="I61" s="21" t="s">
        <v>33</v>
      </c>
      <c r="J61" s="21" t="s">
        <v>34</v>
      </c>
      <c r="K61" s="21" t="s">
        <v>35</v>
      </c>
      <c r="L61" s="21" t="s">
        <v>36</v>
      </c>
      <c r="M61" s="22" t="s">
        <v>26</v>
      </c>
    </row>
    <row r="62" customFormat="false" ht="13" hidden="false" customHeight="false" outlineLevel="0" collapsed="false">
      <c r="A62" s="19" t="s">
        <v>4</v>
      </c>
      <c r="B62" s="29"/>
      <c r="C62" s="29"/>
      <c r="D62" s="29"/>
      <c r="E62" s="29"/>
      <c r="F62" s="29"/>
      <c r="G62" s="29"/>
      <c r="H62" s="29"/>
      <c r="I62" s="29"/>
      <c r="J62" s="29"/>
      <c r="K62" s="29"/>
      <c r="L62" s="29"/>
      <c r="M62" s="30"/>
    </row>
    <row r="63" customFormat="false" ht="13" hidden="false" customHeight="false" outlineLevel="0" collapsed="false">
      <c r="A63" s="19" t="s">
        <v>5</v>
      </c>
      <c r="B63" s="31" t="n">
        <f aca="false">B43/$M$43</f>
        <v>0.859601095033242</v>
      </c>
      <c r="C63" s="31" t="n">
        <f aca="false">C43/$M$43</f>
        <v>0.0308955807587016</v>
      </c>
      <c r="D63" s="31" t="n">
        <f aca="false">D43/$M$43</f>
        <v>0.000912527701733803</v>
      </c>
      <c r="E63" s="31" t="n">
        <f aca="false">E43/$M$43</f>
        <v>0</v>
      </c>
      <c r="F63" s="31" t="n">
        <f aca="false">F43/$M$43</f>
        <v>0.108199713205579</v>
      </c>
      <c r="G63" s="31" t="n">
        <f aca="false">G43/$M$43</f>
        <v>0</v>
      </c>
      <c r="H63" s="31" t="n">
        <f aca="false">H43/$M$43</f>
        <v>0</v>
      </c>
      <c r="I63" s="31" t="n">
        <f aca="false">I43/$M$43</f>
        <v>0</v>
      </c>
      <c r="J63" s="31" t="n">
        <f aca="false">J43/$M$43</f>
        <v>0</v>
      </c>
      <c r="K63" s="31" t="n">
        <f aca="false">K43/$M$43</f>
        <v>0.000391083300743058</v>
      </c>
      <c r="L63" s="31" t="n">
        <f aca="false">L43/$M$43</f>
        <v>0</v>
      </c>
      <c r="M63" s="31" t="n">
        <f aca="false">M43/$M$43</f>
        <v>1</v>
      </c>
    </row>
    <row r="64" customFormat="false" ht="13" hidden="false" customHeight="false" outlineLevel="0" collapsed="false">
      <c r="A64" s="19" t="s">
        <v>6</v>
      </c>
      <c r="B64" s="31" t="n">
        <f aca="false">B44/$M$44</f>
        <v>0.846264367816092</v>
      </c>
      <c r="C64" s="31" t="n">
        <f aca="false">C44/$M$44</f>
        <v>0.0474137931034483</v>
      </c>
      <c r="D64" s="31" t="n">
        <f aca="false">D44/$M$44</f>
        <v>0.00359195402298851</v>
      </c>
      <c r="E64" s="31" t="n">
        <f aca="false">E44/$M$44</f>
        <v>0</v>
      </c>
      <c r="F64" s="31" t="n">
        <f aca="false">F44/$M$44</f>
        <v>0.102729885057471</v>
      </c>
      <c r="G64" s="31" t="n">
        <f aca="false">G44/$M$44</f>
        <v>0</v>
      </c>
      <c r="H64" s="31" t="n">
        <f aca="false">H44/$M$44</f>
        <v>0</v>
      </c>
      <c r="I64" s="31" t="n">
        <f aca="false">I44/$M$44</f>
        <v>0</v>
      </c>
      <c r="J64" s="31" t="n">
        <f aca="false">J44/$M$44</f>
        <v>0</v>
      </c>
      <c r="K64" s="31" t="n">
        <f aca="false">K44/$M$44</f>
        <v>0</v>
      </c>
      <c r="L64" s="31" t="n">
        <f aca="false">L44/$M$44</f>
        <v>0</v>
      </c>
      <c r="M64" s="31" t="n">
        <f aca="false">M44/$M$44</f>
        <v>1</v>
      </c>
    </row>
    <row r="65" customFormat="false" ht="13" hidden="false" customHeight="false" outlineLevel="0" collapsed="false">
      <c r="A65" s="19" t="s">
        <v>7</v>
      </c>
      <c r="B65" s="31" t="n">
        <f aca="false">B45/$M$45</f>
        <v>0.787708066581306</v>
      </c>
      <c r="C65" s="31" t="n">
        <f aca="false">C45/$M$45</f>
        <v>0.0271446862996159</v>
      </c>
      <c r="D65" s="31" t="n">
        <f aca="false">D45/$M$45</f>
        <v>0.00128040973111396</v>
      </c>
      <c r="E65" s="31" t="n">
        <f aca="false">E45/$M$45</f>
        <v>0</v>
      </c>
      <c r="F65" s="31" t="n">
        <f aca="false">F45/$M$45</f>
        <v>0.183866837387964</v>
      </c>
      <c r="G65" s="31" t="n">
        <f aca="false">G45/$M$45</f>
        <v>0</v>
      </c>
      <c r="H65" s="31" t="n">
        <f aca="false">H45/$M$45</f>
        <v>0</v>
      </c>
      <c r="I65" s="31" t="n">
        <f aca="false">I45/$M$45</f>
        <v>0</v>
      </c>
      <c r="J65" s="31" t="n">
        <f aca="false">J45/$M$45</f>
        <v>0</v>
      </c>
      <c r="K65" s="31" t="n">
        <f aca="false">K45/$M$45</f>
        <v>0</v>
      </c>
      <c r="L65" s="31" t="n">
        <f aca="false">L45/$M$45</f>
        <v>0</v>
      </c>
      <c r="M65" s="31" t="n">
        <f aca="false">M45/$M$45</f>
        <v>1</v>
      </c>
    </row>
    <row r="66" customFormat="false" ht="13" hidden="false" customHeight="false" outlineLevel="0" collapsed="false">
      <c r="A66" s="19" t="s">
        <v>8</v>
      </c>
      <c r="B66" s="31" t="n">
        <f aca="false">B46/$M$46</f>
        <v>0.591467254408061</v>
      </c>
      <c r="C66" s="31" t="n">
        <f aca="false">C46/$M$46</f>
        <v>0.0110201511335013</v>
      </c>
      <c r="D66" s="31" t="n">
        <f aca="false">D46/$M$46</f>
        <v>0.00125944584382872</v>
      </c>
      <c r="E66" s="31" t="n">
        <f aca="false">E46/$M$46</f>
        <v>0</v>
      </c>
      <c r="F66" s="31" t="n">
        <f aca="false">F46/$M$46</f>
        <v>0.39625314861461</v>
      </c>
      <c r="G66" s="31" t="n">
        <f aca="false">G46/$M$46</f>
        <v>0</v>
      </c>
      <c r="H66" s="31" t="n">
        <f aca="false">H46/$M$46</f>
        <v>0</v>
      </c>
      <c r="I66" s="31" t="n">
        <f aca="false">I46/$M$46</f>
        <v>0</v>
      </c>
      <c r="J66" s="31" t="n">
        <f aca="false">J46/$M$46</f>
        <v>0</v>
      </c>
      <c r="K66" s="31" t="n">
        <f aca="false">K46/$M$46</f>
        <v>0</v>
      </c>
      <c r="L66" s="31" t="n">
        <f aca="false">L46/$M$46</f>
        <v>0</v>
      </c>
      <c r="M66" s="31" t="n">
        <f aca="false">M46/$M$46</f>
        <v>1</v>
      </c>
    </row>
    <row r="67" customFormat="false" ht="13" hidden="false" customHeight="false" outlineLevel="0" collapsed="false">
      <c r="A67" s="19" t="s">
        <v>9</v>
      </c>
      <c r="B67" s="31" t="n">
        <f aca="false">B47/$M$47</f>
        <v>0.608964451313756</v>
      </c>
      <c r="C67" s="31" t="n">
        <f aca="false">C47/$M$47</f>
        <v>0.0628708181682206</v>
      </c>
      <c r="D67" s="31" t="n">
        <f aca="false">D47/$M$47</f>
        <v>0.00563394326170414</v>
      </c>
      <c r="E67" s="31" t="n">
        <f aca="false">E47/$M$47</f>
        <v>0</v>
      </c>
      <c r="F67" s="31" t="n">
        <f aca="false">F47/$M$47</f>
        <v>0.321882634491699</v>
      </c>
      <c r="G67" s="31" t="n">
        <f aca="false">G47/$M$47</f>
        <v>0.000349005334795832</v>
      </c>
      <c r="H67" s="31" t="n">
        <f aca="false">H47/$M$47</f>
        <v>0</v>
      </c>
      <c r="I67" s="31" t="n">
        <f aca="false">I47/$M$47</f>
        <v>4.98579049708331E-005</v>
      </c>
      <c r="J67" s="31" t="n">
        <f aca="false">J47/$M$47</f>
        <v>0.000249289524854166</v>
      </c>
      <c r="K67" s="31" t="n">
        <f aca="false">K47/$M$47</f>
        <v>0</v>
      </c>
      <c r="L67" s="31" t="n">
        <f aca="false">L47/$M$47</f>
        <v>0</v>
      </c>
      <c r="M67" s="31" t="n">
        <f aca="false">M47/$M$47</f>
        <v>1</v>
      </c>
    </row>
    <row r="68" customFormat="false" ht="13" hidden="false" customHeight="false" outlineLevel="0" collapsed="false">
      <c r="A68" s="19" t="s">
        <v>10</v>
      </c>
      <c r="B68" s="31" t="n">
        <f aca="false">B48/$M$48</f>
        <v>0.49101645935419</v>
      </c>
      <c r="C68" s="31" t="n">
        <f aca="false">C48/$M$48</f>
        <v>0.0403316999623068</v>
      </c>
      <c r="D68" s="31" t="n">
        <f aca="false">D48/$M$48</f>
        <v>0.00640784018092725</v>
      </c>
      <c r="E68" s="31" t="n">
        <f aca="false">E48/$M$48</f>
        <v>0</v>
      </c>
      <c r="F68" s="31" t="n">
        <f aca="false">F48/$M$48</f>
        <v>0.458034929011182</v>
      </c>
      <c r="G68" s="31" t="n">
        <f aca="false">G48/$M$48</f>
        <v>0.00307827616534741</v>
      </c>
      <c r="H68" s="31" t="n">
        <f aca="false">H48/$M$48</f>
        <v>6.28219625581103E-005</v>
      </c>
      <c r="I68" s="31" t="n">
        <f aca="false">I48/$M$48</f>
        <v>0</v>
      </c>
      <c r="J68" s="31" t="n">
        <f aca="false">J48/$M$48</f>
        <v>0.00106797336348788</v>
      </c>
      <c r="K68" s="31" t="n">
        <f aca="false">K48/$M$48</f>
        <v>0</v>
      </c>
      <c r="L68" s="31" t="n">
        <f aca="false">L48/$M$48</f>
        <v>0</v>
      </c>
      <c r="M68" s="31" t="n">
        <f aca="false">M48/$M$48</f>
        <v>1</v>
      </c>
    </row>
    <row r="69" customFormat="false" ht="13" hidden="false" customHeight="false" outlineLevel="0" collapsed="false">
      <c r="A69" s="19" t="s">
        <v>11</v>
      </c>
      <c r="B69" s="31" t="n">
        <f aca="false">B49/$M$49</f>
        <v>0.216977680204903</v>
      </c>
      <c r="C69" s="31" t="n">
        <f aca="false">C49/$M$49</f>
        <v>0.039882912550311</v>
      </c>
      <c r="D69" s="31" t="n">
        <f aca="false">D49/$M$49</f>
        <v>0.00329308452250274</v>
      </c>
      <c r="E69" s="31" t="n">
        <f aca="false">E49/$M$49</f>
        <v>0</v>
      </c>
      <c r="F69" s="31" t="n">
        <f aca="false">F49/$M$49</f>
        <v>0.731430662275887</v>
      </c>
      <c r="G69" s="31" t="n">
        <f aca="false">G49/$M$49</f>
        <v>0.00585437248444932</v>
      </c>
      <c r="H69" s="31" t="n">
        <f aca="false">H49/$M$49</f>
        <v>0</v>
      </c>
      <c r="I69" s="31" t="n">
        <f aca="false">I49/$M$49</f>
        <v>0.00146359312111233</v>
      </c>
      <c r="J69" s="31" t="n">
        <f aca="false">J49/$M$49</f>
        <v>0.00109769484083425</v>
      </c>
      <c r="K69" s="31" t="n">
        <f aca="false">K49/$M$49</f>
        <v>0</v>
      </c>
      <c r="L69" s="31" t="n">
        <f aca="false">L49/$M$49</f>
        <v>0</v>
      </c>
      <c r="M69" s="31" t="n">
        <f aca="false">M49/$M$49</f>
        <v>1</v>
      </c>
    </row>
    <row r="70" customFormat="false" ht="13" hidden="false" customHeight="false" outlineLevel="0" collapsed="false">
      <c r="A70" s="19" t="s">
        <v>12</v>
      </c>
      <c r="B70" s="31" t="n">
        <f aca="false">B50/$M$50</f>
        <v>0.459081386705111</v>
      </c>
      <c r="C70" s="31" t="n">
        <f aca="false">C50/$M$50</f>
        <v>0.0450521478611493</v>
      </c>
      <c r="D70" s="31" t="n">
        <f aca="false">D50/$M$50</f>
        <v>0.00171198161872367</v>
      </c>
      <c r="E70" s="31" t="n">
        <f aca="false">E50/$M$50</f>
        <v>0</v>
      </c>
      <c r="F70" s="31" t="n">
        <f aca="false">F50/$M$50</f>
        <v>0.270448043610479</v>
      </c>
      <c r="G70" s="31" t="n">
        <f aca="false">G50/$M$50</f>
        <v>0.205077377063952</v>
      </c>
      <c r="H70" s="31" t="n">
        <f aca="false">H50/$M$50</f>
        <v>4.50521478611493E-005</v>
      </c>
      <c r="I70" s="31" t="n">
        <f aca="false">I50/$M$50</f>
        <v>0.0163989818214583</v>
      </c>
      <c r="J70" s="31" t="n">
        <f aca="false">J50/$M$50</f>
        <v>0.00218502917126574</v>
      </c>
      <c r="K70" s="31" t="n">
        <f aca="false">K50/$M$50</f>
        <v>0</v>
      </c>
      <c r="L70" s="31" t="n">
        <f aca="false">L50/$M$50</f>
        <v>0</v>
      </c>
      <c r="M70" s="31" t="n">
        <f aca="false">M50/$M$50</f>
        <v>1</v>
      </c>
    </row>
    <row r="71" customFormat="false" ht="13" hidden="false" customHeight="false" outlineLevel="0" collapsed="false">
      <c r="A71" s="19" t="s">
        <v>13</v>
      </c>
      <c r="B71" s="31" t="n">
        <f aca="false">B51/$M$51</f>
        <v>0.333333333333333</v>
      </c>
      <c r="C71" s="31" t="n">
        <f aca="false">C51/$M$51</f>
        <v>0</v>
      </c>
      <c r="D71" s="31" t="n">
        <f aca="false">D51/$M$51</f>
        <v>0</v>
      </c>
      <c r="E71" s="31" t="n">
        <f aca="false">E51/$M$51</f>
        <v>0</v>
      </c>
      <c r="F71" s="31" t="n">
        <f aca="false">F51/$M$51</f>
        <v>0.333333333333333</v>
      </c>
      <c r="G71" s="31" t="n">
        <f aca="false">G51/$M$51</f>
        <v>0</v>
      </c>
      <c r="H71" s="31" t="n">
        <f aca="false">H51/$M$51</f>
        <v>0</v>
      </c>
      <c r="I71" s="31" t="n">
        <f aca="false">I51/$M$51</f>
        <v>0</v>
      </c>
      <c r="J71" s="31" t="n">
        <f aca="false">J51/$M$51</f>
        <v>0.333333333333333</v>
      </c>
      <c r="K71" s="31" t="n">
        <f aca="false">K51/$M$51</f>
        <v>0</v>
      </c>
      <c r="L71" s="31" t="n">
        <f aca="false">L51/$M$51</f>
        <v>0</v>
      </c>
      <c r="M71" s="31" t="n">
        <f aca="false">M51/$M$51</f>
        <v>1</v>
      </c>
    </row>
    <row r="72" customFormat="false" ht="13" hidden="false" customHeight="false" outlineLevel="0" collapsed="false">
      <c r="A72" s="19" t="s">
        <v>14</v>
      </c>
      <c r="B72" s="31" t="n">
        <f aca="false">B52/$M$52</f>
        <v>0.337246352507127</v>
      </c>
      <c r="C72" s="31" t="n">
        <f aca="false">C52/$M$52</f>
        <v>0.0238135166862318</v>
      </c>
      <c r="D72" s="31" t="n">
        <f aca="false">D52/$M$52</f>
        <v>0.00519872547375482</v>
      </c>
      <c r="E72" s="31" t="n">
        <f aca="false">E52/$M$52</f>
        <v>0</v>
      </c>
      <c r="F72" s="31" t="n">
        <f aca="false">F52/$M$52</f>
        <v>0.611940298507463</v>
      </c>
      <c r="G72" s="31" t="n">
        <f aca="false">G52/$M$52</f>
        <v>0.0201240986080832</v>
      </c>
      <c r="H72" s="31" t="n">
        <f aca="false">H52/$M$52</f>
        <v>0</v>
      </c>
      <c r="I72" s="31" t="n">
        <f aca="false">I52/$M$52</f>
        <v>0.000167700821734027</v>
      </c>
      <c r="J72" s="31" t="n">
        <f aca="false">J52/$M$52</f>
        <v>0.00134160657387221</v>
      </c>
      <c r="K72" s="31" t="n">
        <f aca="false">K52/$M$52</f>
        <v>0</v>
      </c>
      <c r="L72" s="31" t="n">
        <f aca="false">L52/$M$52</f>
        <v>0.000167700821734027</v>
      </c>
      <c r="M72" s="31" t="n">
        <f aca="false">M52/$M$52</f>
        <v>1</v>
      </c>
    </row>
    <row r="73" customFormat="false" ht="13" hidden="false" customHeight="false" outlineLevel="0" collapsed="false">
      <c r="A73" s="19" t="s">
        <v>15</v>
      </c>
      <c r="B73" s="31" t="n">
        <f aca="false">B53/$M$53</f>
        <v>0.463806970509383</v>
      </c>
      <c r="C73" s="31" t="n">
        <f aca="false">C53/$M$53</f>
        <v>0.0134048257372654</v>
      </c>
      <c r="D73" s="31" t="n">
        <f aca="false">D53/$M$53</f>
        <v>0</v>
      </c>
      <c r="E73" s="31" t="n">
        <f aca="false">E53/$M$53</f>
        <v>0</v>
      </c>
      <c r="F73" s="31" t="n">
        <f aca="false">F53/$M$53</f>
        <v>0.369973190348526</v>
      </c>
      <c r="G73" s="31" t="n">
        <f aca="false">G53/$M$53</f>
        <v>0.152815013404826</v>
      </c>
      <c r="H73" s="31" t="n">
        <f aca="false">H53/$M$53</f>
        <v>0</v>
      </c>
      <c r="I73" s="31" t="n">
        <f aca="false">I53/$M$53</f>
        <v>0</v>
      </c>
      <c r="J73" s="31" t="n">
        <f aca="false">J53/$M$53</f>
        <v>0</v>
      </c>
      <c r="K73" s="31" t="n">
        <f aca="false">K53/$M$53</f>
        <v>0</v>
      </c>
      <c r="L73" s="31" t="n">
        <f aca="false">L53/$M$53</f>
        <v>0</v>
      </c>
      <c r="M73" s="31" t="n">
        <f aca="false">M53/$M$53</f>
        <v>1</v>
      </c>
    </row>
    <row r="74" customFormat="false" ht="13" hidden="false" customHeight="false" outlineLevel="0" collapsed="false">
      <c r="A74" s="19" t="s">
        <v>16</v>
      </c>
      <c r="B74" s="31" t="n">
        <f aca="false">B54/$M$54</f>
        <v>0</v>
      </c>
      <c r="C74" s="31" t="n">
        <f aca="false">C54/$M$54</f>
        <v>0</v>
      </c>
      <c r="D74" s="31" t="n">
        <f aca="false">D54/$M$54</f>
        <v>0</v>
      </c>
      <c r="E74" s="31" t="n">
        <f aca="false">E54/$M$54</f>
        <v>0</v>
      </c>
      <c r="F74" s="31" t="n">
        <f aca="false">F54/$M$54</f>
        <v>1</v>
      </c>
      <c r="G74" s="31" t="n">
        <f aca="false">G54/$M$54</f>
        <v>0</v>
      </c>
      <c r="H74" s="31" t="n">
        <f aca="false">H54/$M$54</f>
        <v>0</v>
      </c>
      <c r="I74" s="31" t="n">
        <f aca="false">I54/$M$54</f>
        <v>0</v>
      </c>
      <c r="J74" s="31" t="n">
        <f aca="false">J54/$M$54</f>
        <v>0</v>
      </c>
      <c r="K74" s="31" t="n">
        <f aca="false">K54/$M$54</f>
        <v>0</v>
      </c>
      <c r="L74" s="31" t="n">
        <f aca="false">L54/$M$54</f>
        <v>0</v>
      </c>
      <c r="M74" s="31" t="n">
        <f aca="false">M54/$M$54</f>
        <v>1</v>
      </c>
    </row>
    <row r="75" customFormat="false" ht="13" hidden="false" customHeight="false" outlineLevel="0" collapsed="false">
      <c r="A75" s="19" t="s">
        <v>17</v>
      </c>
      <c r="B75" s="31"/>
      <c r="C75" s="31"/>
      <c r="D75" s="31"/>
      <c r="E75" s="31"/>
      <c r="F75" s="31"/>
      <c r="G75" s="31"/>
      <c r="H75" s="31"/>
      <c r="I75" s="31"/>
      <c r="J75" s="31"/>
      <c r="K75" s="31"/>
      <c r="L75" s="31"/>
      <c r="M75" s="31"/>
    </row>
    <row r="76" customFormat="false" ht="35.05" hidden="false" customHeight="false" outlineLevel="0" collapsed="false">
      <c r="A76" s="19" t="s">
        <v>18</v>
      </c>
      <c r="B76" s="31" t="n">
        <f aca="false">B56/$M$56</f>
        <v>0</v>
      </c>
      <c r="C76" s="31" t="n">
        <f aca="false">C56/$M$56</f>
        <v>0</v>
      </c>
      <c r="D76" s="31" t="n">
        <f aca="false">D56/$M$56</f>
        <v>0</v>
      </c>
      <c r="E76" s="31" t="n">
        <f aca="false">E56/$M$56</f>
        <v>1</v>
      </c>
      <c r="F76" s="31" t="n">
        <f aca="false">F56/$M$56</f>
        <v>0</v>
      </c>
      <c r="G76" s="31" t="n">
        <f aca="false">G56/$M$56</f>
        <v>0</v>
      </c>
      <c r="H76" s="31" t="n">
        <f aca="false">H56/$M$56</f>
        <v>0</v>
      </c>
      <c r="I76" s="31" t="n">
        <f aca="false">I56/$M$56</f>
        <v>0</v>
      </c>
      <c r="J76" s="31" t="n">
        <f aca="false">J56/$M$56</f>
        <v>0</v>
      </c>
      <c r="K76" s="31" t="n">
        <f aca="false">K56/$M$56</f>
        <v>0</v>
      </c>
      <c r="L76" s="31" t="n">
        <f aca="false">L56/$M$56</f>
        <v>0</v>
      </c>
      <c r="M76" s="31" t="n">
        <f aca="false">M56/$M$56</f>
        <v>1</v>
      </c>
    </row>
    <row r="77" customFormat="false" ht="24" hidden="false" customHeight="false" outlineLevel="0" collapsed="false">
      <c r="A77" s="19" t="s">
        <v>19</v>
      </c>
      <c r="B77" s="31" t="n">
        <f aca="false">B57/$M$57</f>
        <v>1</v>
      </c>
      <c r="C77" s="31" t="n">
        <f aca="false">C57/$M$57</f>
        <v>0</v>
      </c>
      <c r="D77" s="31" t="n">
        <f aca="false">D57/$M$57</f>
        <v>0</v>
      </c>
      <c r="E77" s="31" t="n">
        <f aca="false">E57/$M$57</f>
        <v>0</v>
      </c>
      <c r="F77" s="31" t="n">
        <f aca="false">F57/$M$57</f>
        <v>0</v>
      </c>
      <c r="G77" s="31" t="n">
        <f aca="false">G57/$M$57</f>
        <v>0</v>
      </c>
      <c r="H77" s="31" t="n">
        <f aca="false">H57/$M$57</f>
        <v>0</v>
      </c>
      <c r="I77" s="31" t="n">
        <f aca="false">I57/$M$57</f>
        <v>0</v>
      </c>
      <c r="J77" s="31" t="n">
        <f aca="false">J57/$M$57</f>
        <v>0</v>
      </c>
      <c r="K77" s="31" t="n">
        <f aca="false">K57/$M$57</f>
        <v>0</v>
      </c>
      <c r="L77" s="31" t="n">
        <f aca="false">L57/$M$57</f>
        <v>0</v>
      </c>
      <c r="M77" s="31" t="n">
        <f aca="false">M57/$M$57</f>
        <v>1</v>
      </c>
    </row>
  </sheetData>
  <mergeCells count="2">
    <mergeCell ref="B40:M40"/>
    <mergeCell ref="B60:M60"/>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&amp;CPagina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4" activeCellId="0" sqref="C4"/>
    </sheetView>
  </sheetViews>
  <sheetFormatPr defaultColWidth="11.53515625" defaultRowHeight="12.8" customHeight="true" zeroHeight="false" outlineLevelRow="0" outlineLevelCol="0"/>
  <cols>
    <col collapsed="false" customWidth="false" hidden="false" outlineLevel="0" max="1" min="1" style="118" width="11.53"/>
  </cols>
  <sheetData>
    <row r="1" customFormat="false" ht="238.05" hidden="false" customHeight="true" outlineLevel="0" collapsed="false">
      <c r="A1" s="141" t="s">
        <v>244</v>
      </c>
      <c r="B1" s="141"/>
      <c r="C1" s="141"/>
      <c r="D1" s="141"/>
      <c r="E1" s="141"/>
      <c r="F1" s="141"/>
    </row>
    <row r="3" customFormat="false" ht="13" hidden="false" customHeight="false" outlineLevel="0" collapsed="false">
      <c r="A3" s="131" t="s">
        <v>226</v>
      </c>
      <c r="B3" s="132" t="n">
        <f aca="false">'DATI di input'!B2*0.05</f>
        <v>598.6</v>
      </c>
      <c r="C3" s="118" t="s">
        <v>227</v>
      </c>
      <c r="D3" s="118"/>
    </row>
    <row r="4" customFormat="false" ht="13" hidden="false" customHeight="false" outlineLevel="0" collapsed="false">
      <c r="A4" s="131" t="s">
        <v>228</v>
      </c>
      <c r="B4" s="132" t="n">
        <v>4</v>
      </c>
      <c r="C4" s="118" t="s">
        <v>245</v>
      </c>
      <c r="D4" s="118"/>
    </row>
    <row r="5" customFormat="false" ht="13" hidden="false" customHeight="false" outlineLevel="0" collapsed="false">
      <c r="A5" s="131" t="s">
        <v>230</v>
      </c>
      <c r="B5" s="132" t="n">
        <v>250</v>
      </c>
      <c r="C5" s="118" t="s">
        <v>231</v>
      </c>
      <c r="D5" s="118"/>
    </row>
    <row r="6" customFormat="false" ht="13" hidden="false" customHeight="false" outlineLevel="0" collapsed="false">
      <c r="A6" s="131" t="s">
        <v>232</v>
      </c>
      <c r="B6" s="120" t="n">
        <f aca="false">((B3/1.2)*B4)*B5</f>
        <v>498833.333333333</v>
      </c>
      <c r="C6" s="118"/>
      <c r="D6" s="118"/>
    </row>
    <row r="7" customFormat="false" ht="12.8" hidden="false" customHeight="false" outlineLevel="0" collapsed="false">
      <c r="A7" s="133"/>
      <c r="B7" s="118"/>
      <c r="C7" s="118"/>
      <c r="D7" s="118"/>
    </row>
    <row r="8" customFormat="false" ht="13" hidden="false" customHeight="false" outlineLevel="0" collapsed="false">
      <c r="A8" s="131" t="s">
        <v>226</v>
      </c>
      <c r="B8" s="120" t="n">
        <f aca="false">'DATI di input'!B3*0.02</f>
        <v>23.8</v>
      </c>
      <c r="C8" s="118" t="s">
        <v>246</v>
      </c>
      <c r="D8" s="118"/>
    </row>
    <row r="9" customFormat="false" ht="13" hidden="false" customHeight="false" outlineLevel="0" collapsed="false">
      <c r="A9" s="131" t="s">
        <v>228</v>
      </c>
      <c r="B9" s="132" t="n">
        <v>2</v>
      </c>
      <c r="C9" s="118" t="s">
        <v>245</v>
      </c>
      <c r="D9" s="118"/>
    </row>
    <row r="10" customFormat="false" ht="13" hidden="false" customHeight="false" outlineLevel="0" collapsed="false">
      <c r="A10" s="131" t="s">
        <v>230</v>
      </c>
      <c r="B10" s="132" t="n">
        <v>250</v>
      </c>
      <c r="C10" s="118" t="s">
        <v>231</v>
      </c>
      <c r="D10" s="118"/>
    </row>
    <row r="11" customFormat="false" ht="24" hidden="false" customHeight="false" outlineLevel="0" collapsed="false">
      <c r="A11" s="131" t="s">
        <v>234</v>
      </c>
      <c r="B11" s="120" t="n">
        <f aca="false">((B8/1.2)*B9)*B10</f>
        <v>9916.66666666667</v>
      </c>
      <c r="C11" s="118"/>
      <c r="D11" s="118"/>
    </row>
    <row r="12" customFormat="false" ht="12.8" hidden="false" customHeight="false" outlineLevel="0" collapsed="false">
      <c r="B12" s="118"/>
      <c r="C12" s="118"/>
      <c r="D12" s="118"/>
    </row>
    <row r="13" customFormat="false" ht="12.8" hidden="false" customHeight="false" outlineLevel="0" collapsed="false">
      <c r="A13" s="104" t="s">
        <v>235</v>
      </c>
      <c r="B13" s="118"/>
      <c r="C13" s="118"/>
      <c r="D13" s="118"/>
    </row>
    <row r="14" customFormat="false" ht="15.5" hidden="false" customHeight="false" outlineLevel="0" collapsed="false">
      <c r="A14" s="134" t="s">
        <v>236</v>
      </c>
      <c r="B14" s="124" t="s">
        <v>49</v>
      </c>
      <c r="C14" s="124" t="s">
        <v>51</v>
      </c>
      <c r="D14" s="125" t="s">
        <v>53</v>
      </c>
      <c r="E14" s="125" t="s">
        <v>55</v>
      </c>
      <c r="F14" s="125" t="s">
        <v>57</v>
      </c>
      <c r="G14" s="125" t="s">
        <v>237</v>
      </c>
    </row>
    <row r="15" customFormat="false" ht="15" hidden="false" customHeight="false" outlineLevel="0" collapsed="false">
      <c r="A15" s="134"/>
      <c r="B15" s="126" t="s">
        <v>238</v>
      </c>
      <c r="C15" s="126" t="s">
        <v>238</v>
      </c>
      <c r="D15" s="125" t="s">
        <v>238</v>
      </c>
      <c r="E15" s="125" t="s">
        <v>239</v>
      </c>
      <c r="F15" s="125" t="s">
        <v>238</v>
      </c>
      <c r="G15" s="125" t="s">
        <v>239</v>
      </c>
    </row>
    <row r="16" customFormat="false" ht="12.8" hidden="false" customHeight="false" outlineLevel="0" collapsed="false">
      <c r="A16" s="135" t="s">
        <v>219</v>
      </c>
      <c r="B16" s="142" t="n">
        <f aca="false">(($B$6)*'DATI di input'!B12)/1000000</f>
        <v>194.974992069875</v>
      </c>
      <c r="C16" s="142" t="n">
        <f aca="false">(($B$6)*'DATI di input'!C12)/1000000</f>
        <v>18.083057121875</v>
      </c>
      <c r="D16" s="142" t="n">
        <f aca="false">(($B$6)*'DATI di input'!D12)/1000000</f>
        <v>9.08264946170832</v>
      </c>
      <c r="E16" s="142" t="n">
        <f aca="false">(($B$6)*'DATI di input'!E12)/1000000</f>
        <v>99.8242375985001</v>
      </c>
      <c r="F16" s="142" t="n">
        <f aca="false">(($B$6)*'DATI di input'!F12)/1000000</f>
        <v>2.39131782604167</v>
      </c>
      <c r="G16" s="142" t="n">
        <f aca="false">E16+((D16*28)/1000)+((F16*265)/1000)</f>
        <v>100.712251007329</v>
      </c>
    </row>
    <row r="17" customFormat="false" ht="12.8" hidden="false" customHeight="false" outlineLevel="0" collapsed="false">
      <c r="A17" s="135" t="s">
        <v>240</v>
      </c>
      <c r="B17" s="142" t="n">
        <f aca="false">(($B$11)*'DATI di input'!B13)/1000000</f>
        <v>18.0483478647155</v>
      </c>
      <c r="C17" s="142" t="n">
        <f aca="false">(($B$11)*'DATI di input'!C13)/1000000</f>
        <v>1.61941885557843</v>
      </c>
      <c r="D17" s="142" t="n">
        <f aca="false">(($B$11)*'DATI di input'!D13)/1000000</f>
        <v>0.872315179422629</v>
      </c>
      <c r="E17" s="142" t="n">
        <f aca="false">(($B$11)*'DATI di input'!E13)/1000000</f>
        <v>5.56306830974976</v>
      </c>
      <c r="F17" s="142" t="n">
        <f aca="false">(($B$11)*'DATI di input'!F13)/1000000</f>
        <v>0.126285525827014</v>
      </c>
      <c r="G17" s="142" t="n">
        <f aca="false">E17+((D17*28)/1000)+((F17*265)/1000)</f>
        <v>5.62095879911775</v>
      </c>
    </row>
    <row r="18" customFormat="false" ht="12.8" hidden="false" customHeight="false" outlineLevel="0" collapsed="false">
      <c r="A18" s="137" t="s">
        <v>241</v>
      </c>
      <c r="B18" s="138" t="n">
        <f aca="false">SUM(B16:B17)</f>
        <v>213.023339934591</v>
      </c>
      <c r="C18" s="138" t="n">
        <f aca="false">SUM(C16:C17)</f>
        <v>19.7024759774534</v>
      </c>
      <c r="D18" s="138" t="n">
        <f aca="false">SUM(D16:D17)</f>
        <v>9.95496464113094</v>
      </c>
      <c r="E18" s="138" t="n">
        <f aca="false">SUM(E16:E17)</f>
        <v>105.38730590825</v>
      </c>
      <c r="F18" s="138" t="n">
        <f aca="false">SUM(F16:F17)</f>
        <v>2.51760335186868</v>
      </c>
      <c r="G18" s="138" t="n">
        <f aca="false">SUM(G16:G17)</f>
        <v>106.333209806447</v>
      </c>
    </row>
    <row r="21" customFormat="false" ht="15" hidden="false" customHeight="false" outlineLevel="0" collapsed="false">
      <c r="A21" s="51"/>
      <c r="B21" s="139" t="s">
        <v>242</v>
      </c>
    </row>
    <row r="22" customFormat="false" ht="12.8" hidden="false" customHeight="false" outlineLevel="0" collapsed="false">
      <c r="A22" s="51" t="s">
        <v>57</v>
      </c>
      <c r="B22" s="51" t="n">
        <v>265</v>
      </c>
    </row>
    <row r="23" customFormat="false" ht="12.8" hidden="false" customHeight="false" outlineLevel="0" collapsed="false">
      <c r="A23" s="51" t="s">
        <v>53</v>
      </c>
      <c r="B23" s="51" t="n">
        <v>28</v>
      </c>
    </row>
    <row r="24" customFormat="false" ht="12.8" hidden="false" customHeight="false" outlineLevel="0" collapsed="false">
      <c r="A24" s="51"/>
      <c r="B24" s="51"/>
    </row>
    <row r="25" customFormat="false" ht="13" hidden="false" customHeight="false" outlineLevel="0" collapsed="false">
      <c r="A25" s="140" t="s">
        <v>243</v>
      </c>
    </row>
  </sheetData>
  <mergeCells count="1">
    <mergeCell ref="A1:F1"/>
  </mergeCells>
  <hyperlinks>
    <hyperlink ref="A25" r:id="rId1" display="*GPW utilizzati per convertire N2O e CH4 in CO2 equ. Fonte: www.ipcc.ch, fifth assessment report"/>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9"/>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6" activeCellId="0" sqref="C6"/>
    </sheetView>
  </sheetViews>
  <sheetFormatPr defaultColWidth="11.53515625" defaultRowHeight="12.8" customHeight="true" zeroHeight="false" outlineLevelRow="0" outlineLevelCol="0"/>
  <cols>
    <col collapsed="false" customWidth="false" hidden="false" outlineLevel="0" max="16384" min="1" style="118" width="11.53"/>
  </cols>
  <sheetData>
    <row r="1" customFormat="false" ht="205.2" hidden="false" customHeight="true" outlineLevel="0" collapsed="false">
      <c r="A1" s="141" t="s">
        <v>247</v>
      </c>
      <c r="B1" s="141"/>
      <c r="C1" s="141"/>
      <c r="D1" s="141"/>
      <c r="E1" s="141"/>
      <c r="F1" s="141"/>
    </row>
    <row r="3" customFormat="false" ht="13" hidden="false" customHeight="false" outlineLevel="0" collapsed="false">
      <c r="A3" s="131" t="s">
        <v>226</v>
      </c>
      <c r="B3" s="143" t="n">
        <f aca="false">'DATI di input'!B4*0.05</f>
        <v>884.2</v>
      </c>
      <c r="C3" s="118" t="s">
        <v>248</v>
      </c>
    </row>
    <row r="4" customFormat="false" ht="13" hidden="false" customHeight="false" outlineLevel="0" collapsed="false">
      <c r="A4" s="131" t="s">
        <v>228</v>
      </c>
      <c r="B4" s="143" t="n">
        <v>10</v>
      </c>
      <c r="C4" s="118" t="s">
        <v>249</v>
      </c>
    </row>
    <row r="5" customFormat="false" ht="13" hidden="false" customHeight="false" outlineLevel="0" collapsed="false">
      <c r="A5" s="131" t="s">
        <v>230</v>
      </c>
      <c r="B5" s="143" t="n">
        <v>250</v>
      </c>
      <c r="C5" s="118" t="s">
        <v>250</v>
      </c>
    </row>
    <row r="6" customFormat="false" ht="13" hidden="false" customHeight="false" outlineLevel="0" collapsed="false">
      <c r="A6" s="131" t="s">
        <v>232</v>
      </c>
      <c r="B6" s="144" t="n">
        <f aca="false">((B3/1.2)*B4)*B5</f>
        <v>1842083.33333333</v>
      </c>
    </row>
    <row r="7" customFormat="false" ht="12.8" hidden="false" customHeight="false" outlineLevel="0" collapsed="false">
      <c r="A7" s="133"/>
    </row>
    <row r="8" customFormat="false" ht="12.8" hidden="false" customHeight="false" outlineLevel="0" collapsed="false">
      <c r="A8" s="104" t="s">
        <v>235</v>
      </c>
    </row>
    <row r="9" customFormat="false" ht="15.5" hidden="false" customHeight="false" outlineLevel="0" collapsed="false">
      <c r="A9" s="134" t="s">
        <v>236</v>
      </c>
      <c r="B9" s="124" t="s">
        <v>49</v>
      </c>
      <c r="C9" s="124" t="s">
        <v>51</v>
      </c>
      <c r="D9" s="125" t="s">
        <v>53</v>
      </c>
      <c r="E9" s="125" t="s">
        <v>55</v>
      </c>
      <c r="F9" s="125" t="s">
        <v>57</v>
      </c>
      <c r="G9" s="125" t="s">
        <v>237</v>
      </c>
    </row>
    <row r="10" customFormat="false" ht="15" hidden="false" customHeight="false" outlineLevel="0" collapsed="false">
      <c r="A10" s="134"/>
      <c r="B10" s="126" t="s">
        <v>238</v>
      </c>
      <c r="C10" s="126" t="s">
        <v>238</v>
      </c>
      <c r="D10" s="125" t="s">
        <v>238</v>
      </c>
      <c r="E10" s="125" t="s">
        <v>239</v>
      </c>
      <c r="F10" s="125" t="s">
        <v>238</v>
      </c>
      <c r="G10" s="125" t="s">
        <v>239</v>
      </c>
    </row>
    <row r="11" customFormat="false" ht="12.8" hidden="false" customHeight="false" outlineLevel="0" collapsed="false">
      <c r="A11" s="135" t="s">
        <v>219</v>
      </c>
      <c r="B11" s="136" t="n">
        <f aca="false">(($B$6)*'DATI di input'!B12)/1000000</f>
        <v>720.000367474873</v>
      </c>
      <c r="C11" s="136" t="n">
        <f aca="false">(($B$6)*'DATI di input'!C12)/1000000</f>
        <v>66.7768088337867</v>
      </c>
      <c r="D11" s="136" t="n">
        <f aca="false">(($B$6)*'DATI di input'!D12)/1000000</f>
        <v>33.540254986813</v>
      </c>
      <c r="E11" s="136" t="n">
        <f aca="false">(($B$6)*'DATI di input'!E12)/1000000</f>
        <v>368.629263634287</v>
      </c>
      <c r="F11" s="136" t="n">
        <f aca="false">(($B$6)*'DATI di input'!F12)/1000000</f>
        <v>8.8306181999083</v>
      </c>
      <c r="G11" s="136" t="n">
        <f aca="false">E11+((D11*28)/1000)+((F11*265)/1000)</f>
        <v>371.908504596894</v>
      </c>
    </row>
    <row r="12" customFormat="false" ht="12.8" hidden="false" customHeight="false" outlineLevel="0" collapsed="false">
      <c r="A12" s="137" t="s">
        <v>241</v>
      </c>
      <c r="B12" s="138" t="n">
        <f aca="false">SUM(B11)</f>
        <v>720.000367474873</v>
      </c>
      <c r="C12" s="138" t="n">
        <f aca="false">SUM(C11)</f>
        <v>66.7768088337867</v>
      </c>
      <c r="D12" s="138" t="n">
        <f aca="false">SUM(D11)</f>
        <v>33.540254986813</v>
      </c>
      <c r="E12" s="138" t="n">
        <f aca="false">SUM(E11)</f>
        <v>368.629263634287</v>
      </c>
      <c r="F12" s="138" t="n">
        <f aca="false">SUM(F11)</f>
        <v>8.8306181999083</v>
      </c>
      <c r="G12" s="138" t="n">
        <f aca="false">SUM(G11)</f>
        <v>371.908504596894</v>
      </c>
    </row>
    <row r="15" customFormat="false" ht="15" hidden="false" customHeight="false" outlineLevel="0" collapsed="false">
      <c r="A15" s="51"/>
      <c r="B15" s="139" t="s">
        <v>242</v>
      </c>
    </row>
    <row r="16" customFormat="false" ht="12.8" hidden="false" customHeight="false" outlineLevel="0" collapsed="false">
      <c r="A16" s="51" t="s">
        <v>57</v>
      </c>
      <c r="B16" s="51" t="n">
        <v>265</v>
      </c>
    </row>
    <row r="17" customFormat="false" ht="12.8" hidden="false" customHeight="false" outlineLevel="0" collapsed="false">
      <c r="A17" s="51" t="s">
        <v>53</v>
      </c>
      <c r="B17" s="51" t="n">
        <v>28</v>
      </c>
    </row>
    <row r="18" customFormat="false" ht="12.8" hidden="false" customHeight="false" outlineLevel="0" collapsed="false">
      <c r="A18" s="51"/>
      <c r="B18" s="51"/>
    </row>
    <row r="19" customFormat="false" ht="13" hidden="false" customHeight="false" outlineLevel="0" collapsed="false">
      <c r="A19" s="140" t="s">
        <v>243</v>
      </c>
    </row>
  </sheetData>
  <mergeCells count="1">
    <mergeCell ref="A1:F1"/>
  </mergeCells>
  <hyperlinks>
    <hyperlink ref="A19" r:id="rId1" display="*GPW utilizzati per convertire N2O e CH4 in CO2 equ. Fonte: www.ipcc.ch, fifth assessment report"/>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21"/>
  <sheetViews>
    <sheetView showFormulas="false" showGridLines="true" showRowColHeaders="true" showZeros="true" rightToLeft="false" tabSelected="false" showOutlineSymbols="true" defaultGridColor="true" view="normal" topLeftCell="A2" colorId="64" zoomScale="80" zoomScaleNormal="80" zoomScalePageLayoutView="100" workbookViewId="0">
      <selection pane="topLeft" activeCell="J12" activeCellId="0" sqref="J12"/>
    </sheetView>
  </sheetViews>
  <sheetFormatPr defaultColWidth="11.53515625" defaultRowHeight="12.8" customHeight="true" zeroHeight="false" outlineLevelRow="0" outlineLevelCol="0"/>
  <cols>
    <col collapsed="false" customWidth="false" hidden="false" outlineLevel="0" max="16384" min="1" style="118" width="11.53"/>
  </cols>
  <sheetData>
    <row r="1" customFormat="false" ht="355.2" hidden="false" customHeight="true" outlineLevel="0" collapsed="false">
      <c r="A1" s="145" t="s">
        <v>251</v>
      </c>
      <c r="B1" s="145"/>
      <c r="C1" s="145"/>
      <c r="D1" s="145"/>
      <c r="E1" s="14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c r="FA1" s="146"/>
      <c r="FB1" s="146"/>
      <c r="FC1" s="146"/>
      <c r="FD1" s="146"/>
      <c r="FE1" s="146"/>
      <c r="FF1" s="146"/>
      <c r="FG1" s="146"/>
      <c r="FH1" s="146"/>
      <c r="FI1" s="146"/>
      <c r="FJ1" s="146"/>
      <c r="FK1" s="146"/>
      <c r="FL1" s="146"/>
      <c r="FM1" s="146"/>
      <c r="FN1" s="146"/>
      <c r="FO1" s="146"/>
      <c r="FP1" s="146"/>
      <c r="FQ1" s="146"/>
      <c r="FR1" s="146"/>
      <c r="FS1" s="146"/>
      <c r="FT1" s="146"/>
      <c r="FU1" s="146"/>
      <c r="FV1" s="146"/>
      <c r="FW1" s="146"/>
      <c r="FX1" s="146"/>
      <c r="FY1" s="146"/>
      <c r="FZ1" s="146"/>
      <c r="GA1" s="146"/>
      <c r="GB1" s="146"/>
      <c r="GC1" s="146"/>
      <c r="GD1" s="146"/>
      <c r="GE1" s="146"/>
      <c r="GF1" s="146"/>
      <c r="GG1" s="146"/>
      <c r="GH1" s="146"/>
      <c r="GI1" s="146"/>
      <c r="GJ1" s="146"/>
      <c r="GK1" s="146"/>
      <c r="GL1" s="146"/>
      <c r="GM1" s="146"/>
      <c r="GN1" s="146"/>
      <c r="GO1" s="146"/>
      <c r="GP1" s="146"/>
      <c r="GQ1" s="146"/>
      <c r="GR1" s="146"/>
      <c r="GS1" s="146"/>
      <c r="GT1" s="146"/>
      <c r="GU1" s="146"/>
      <c r="GV1" s="146"/>
      <c r="GW1" s="146"/>
      <c r="GX1" s="146"/>
      <c r="GY1" s="146"/>
      <c r="GZ1" s="146"/>
      <c r="HA1" s="146"/>
      <c r="HB1" s="146"/>
      <c r="HC1" s="146"/>
      <c r="HD1" s="146"/>
      <c r="HE1" s="146"/>
      <c r="HF1" s="146"/>
      <c r="HG1" s="146"/>
      <c r="HH1" s="146"/>
      <c r="HI1" s="146"/>
      <c r="HJ1" s="146"/>
      <c r="HK1" s="146"/>
      <c r="HL1" s="146"/>
      <c r="HM1" s="146"/>
      <c r="HN1" s="146"/>
      <c r="HO1" s="146"/>
      <c r="HP1" s="146"/>
      <c r="HQ1" s="146"/>
      <c r="HR1" s="146"/>
      <c r="HS1" s="146"/>
      <c r="HT1" s="146"/>
      <c r="HU1" s="146"/>
      <c r="HV1" s="146"/>
      <c r="HW1" s="146"/>
      <c r="HX1" s="146"/>
      <c r="HY1" s="146"/>
      <c r="HZ1" s="146"/>
      <c r="IA1" s="146"/>
      <c r="IB1" s="146"/>
      <c r="IC1" s="146"/>
      <c r="ID1" s="146"/>
      <c r="IE1" s="146"/>
      <c r="IF1" s="146"/>
      <c r="IG1" s="146"/>
      <c r="IH1" s="146"/>
      <c r="II1" s="146"/>
      <c r="IJ1" s="146"/>
      <c r="IK1" s="146"/>
      <c r="IL1" s="146"/>
      <c r="IM1" s="146"/>
      <c r="IN1" s="146"/>
      <c r="IO1" s="146"/>
      <c r="IP1" s="146"/>
      <c r="IQ1" s="146"/>
      <c r="IR1" s="146"/>
      <c r="IS1" s="146"/>
      <c r="IT1" s="146"/>
      <c r="IU1" s="146"/>
      <c r="IV1" s="146"/>
      <c r="IW1" s="146"/>
    </row>
    <row r="2" customFormat="false" ht="12.8" hidden="false" customHeight="false" outlineLevel="0" collapsed="false">
      <c r="A2" s="146"/>
      <c r="B2" s="146"/>
      <c r="C2" s="146"/>
      <c r="D2" s="146"/>
      <c r="E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row>
    <row r="3" customFormat="false" ht="79" hidden="false" customHeight="false" outlineLevel="0" collapsed="false">
      <c r="A3" s="146" t="s">
        <v>252</v>
      </c>
      <c r="B3" s="147" t="n">
        <v>500</v>
      </c>
      <c r="C3" s="146" t="s">
        <v>253</v>
      </c>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row>
    <row r="4" customFormat="false" ht="35" hidden="false" customHeight="false" outlineLevel="0" collapsed="false">
      <c r="A4" s="146" t="s">
        <v>254</v>
      </c>
      <c r="B4" s="147" t="n">
        <f aca="false">B3*0.7</f>
        <v>350</v>
      </c>
      <c r="C4" s="146" t="s">
        <v>255</v>
      </c>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row>
    <row r="5" customFormat="false" ht="13" hidden="false" customHeight="false" outlineLevel="0" collapsed="false">
      <c r="A5" s="131" t="s">
        <v>226</v>
      </c>
      <c r="B5" s="143" t="n">
        <f aca="false">B4*0.2</f>
        <v>70</v>
      </c>
      <c r="C5" s="118" t="s">
        <v>256</v>
      </c>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c r="GE5" s="146"/>
      <c r="GF5" s="146"/>
      <c r="GG5" s="146"/>
      <c r="GH5" s="146"/>
      <c r="GI5" s="146"/>
      <c r="GJ5" s="146"/>
      <c r="GK5" s="146"/>
      <c r="GL5" s="146"/>
      <c r="GM5" s="146"/>
      <c r="GN5" s="146"/>
      <c r="GO5" s="146"/>
      <c r="GP5" s="146"/>
      <c r="GQ5" s="146"/>
      <c r="GR5" s="146"/>
      <c r="GS5" s="146"/>
      <c r="GT5" s="146"/>
      <c r="GU5" s="146"/>
      <c r="GV5" s="146"/>
      <c r="GW5" s="146"/>
      <c r="GX5" s="146"/>
      <c r="GY5" s="146"/>
      <c r="GZ5" s="146"/>
      <c r="HA5" s="146"/>
      <c r="HB5" s="146"/>
      <c r="HC5" s="146"/>
      <c r="HD5" s="146"/>
      <c r="HE5" s="146"/>
      <c r="HF5" s="146"/>
      <c r="HG5" s="146"/>
      <c r="HH5" s="146"/>
      <c r="HI5" s="146"/>
      <c r="HJ5" s="146"/>
      <c r="HK5" s="146"/>
      <c r="HL5" s="146"/>
      <c r="HM5" s="146"/>
      <c r="HN5" s="146"/>
      <c r="HO5" s="146"/>
      <c r="HP5" s="146"/>
      <c r="HQ5" s="146"/>
      <c r="HR5" s="146"/>
      <c r="HS5" s="146"/>
      <c r="HT5" s="146"/>
      <c r="HU5" s="146"/>
      <c r="HV5" s="146"/>
      <c r="HW5" s="146"/>
      <c r="HX5" s="146"/>
      <c r="HY5" s="146"/>
      <c r="HZ5" s="146"/>
      <c r="IA5" s="146"/>
      <c r="IB5" s="146"/>
      <c r="IC5" s="146"/>
      <c r="ID5" s="146"/>
      <c r="IE5" s="146"/>
      <c r="IF5" s="146"/>
      <c r="IG5" s="146"/>
      <c r="IH5" s="146"/>
      <c r="II5" s="146"/>
      <c r="IJ5" s="146"/>
      <c r="IK5" s="146"/>
      <c r="IL5" s="146"/>
      <c r="IM5" s="146"/>
      <c r="IN5" s="146"/>
      <c r="IO5" s="146"/>
      <c r="IP5" s="146"/>
      <c r="IQ5" s="146"/>
      <c r="IR5" s="146"/>
      <c r="IS5" s="146"/>
      <c r="IT5" s="146"/>
      <c r="IU5" s="146"/>
      <c r="IV5" s="146"/>
      <c r="IW5" s="146"/>
    </row>
    <row r="6" customFormat="false" ht="13" hidden="false" customHeight="false" outlineLevel="0" collapsed="false">
      <c r="A6" s="131" t="s">
        <v>228</v>
      </c>
      <c r="B6" s="143" t="n">
        <v>5</v>
      </c>
      <c r="C6" s="118" t="s">
        <v>257</v>
      </c>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46"/>
      <c r="HM6" s="146"/>
      <c r="HN6" s="146"/>
      <c r="HO6" s="146"/>
      <c r="HP6" s="146"/>
      <c r="HQ6" s="146"/>
      <c r="HR6" s="146"/>
      <c r="HS6" s="146"/>
      <c r="HT6" s="146"/>
      <c r="HU6" s="146"/>
      <c r="HV6" s="146"/>
      <c r="HW6" s="146"/>
      <c r="HX6" s="146"/>
      <c r="HY6" s="146"/>
      <c r="HZ6" s="146"/>
      <c r="IA6" s="146"/>
      <c r="IB6" s="146"/>
      <c r="IC6" s="146"/>
      <c r="ID6" s="146"/>
      <c r="IE6" s="146"/>
      <c r="IF6" s="146"/>
      <c r="IG6" s="146"/>
      <c r="IH6" s="146"/>
      <c r="II6" s="146"/>
      <c r="IJ6" s="146"/>
      <c r="IK6" s="146"/>
      <c r="IL6" s="146"/>
      <c r="IM6" s="146"/>
      <c r="IN6" s="146"/>
      <c r="IO6" s="146"/>
      <c r="IP6" s="146"/>
      <c r="IQ6" s="146"/>
      <c r="IR6" s="146"/>
      <c r="IS6" s="146"/>
      <c r="IT6" s="146"/>
      <c r="IU6" s="146"/>
      <c r="IV6" s="146"/>
      <c r="IW6" s="146"/>
    </row>
    <row r="7" customFormat="false" ht="13" hidden="false" customHeight="false" outlineLevel="0" collapsed="false">
      <c r="A7" s="131" t="s">
        <v>230</v>
      </c>
      <c r="B7" s="143" t="n">
        <v>205</v>
      </c>
      <c r="C7" s="118" t="s">
        <v>258</v>
      </c>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6"/>
      <c r="HS7" s="146"/>
      <c r="HT7" s="146"/>
      <c r="HU7" s="146"/>
      <c r="HV7" s="146"/>
      <c r="HW7" s="146"/>
      <c r="HX7" s="146"/>
      <c r="HY7" s="146"/>
      <c r="HZ7" s="146"/>
      <c r="IA7" s="146"/>
      <c r="IB7" s="146"/>
      <c r="IC7" s="146"/>
      <c r="ID7" s="146"/>
      <c r="IE7" s="146"/>
      <c r="IF7" s="146"/>
      <c r="IG7" s="146"/>
      <c r="IH7" s="146"/>
      <c r="II7" s="146"/>
      <c r="IJ7" s="146"/>
      <c r="IK7" s="146"/>
      <c r="IL7" s="146"/>
      <c r="IM7" s="146"/>
      <c r="IN7" s="146"/>
      <c r="IO7" s="146"/>
      <c r="IP7" s="146"/>
      <c r="IQ7" s="146"/>
      <c r="IR7" s="146"/>
      <c r="IS7" s="146"/>
      <c r="IT7" s="146"/>
      <c r="IU7" s="146"/>
      <c r="IV7" s="146"/>
      <c r="IW7" s="146"/>
    </row>
    <row r="8" customFormat="false" ht="13" hidden="false" customHeight="false" outlineLevel="0" collapsed="false">
      <c r="A8" s="131" t="s">
        <v>232</v>
      </c>
      <c r="B8" s="144" t="n">
        <f aca="false">((B5/1.2)*B6)*B7</f>
        <v>59791.6666666667</v>
      </c>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c r="IK8" s="146"/>
      <c r="IL8" s="146"/>
      <c r="IM8" s="146"/>
      <c r="IN8" s="146"/>
      <c r="IO8" s="146"/>
      <c r="IP8" s="146"/>
      <c r="IQ8" s="146"/>
      <c r="IR8" s="146"/>
      <c r="IS8" s="146"/>
      <c r="IT8" s="146"/>
      <c r="IU8" s="146"/>
      <c r="IV8" s="146"/>
      <c r="IW8" s="146"/>
    </row>
    <row r="10" customFormat="false" ht="12.8" hidden="false" customHeight="false" outlineLevel="0" collapsed="false">
      <c r="A10" s="104" t="s">
        <v>235</v>
      </c>
    </row>
    <row r="11" customFormat="false" ht="15.5" hidden="false" customHeight="false" outlineLevel="0" collapsed="false">
      <c r="A11" s="134" t="s">
        <v>236</v>
      </c>
      <c r="B11" s="124" t="s">
        <v>49</v>
      </c>
      <c r="C11" s="124" t="s">
        <v>51</v>
      </c>
      <c r="D11" s="125" t="s">
        <v>53</v>
      </c>
      <c r="E11" s="125" t="s">
        <v>55</v>
      </c>
      <c r="F11" s="125" t="s">
        <v>57</v>
      </c>
      <c r="G11" s="125" t="s">
        <v>237</v>
      </c>
    </row>
    <row r="12" customFormat="false" ht="15" hidden="false" customHeight="false" outlineLevel="0" collapsed="false">
      <c r="A12" s="134"/>
      <c r="B12" s="126" t="s">
        <v>238</v>
      </c>
      <c r="C12" s="126" t="s">
        <v>238</v>
      </c>
      <c r="D12" s="125" t="s">
        <v>238</v>
      </c>
      <c r="E12" s="125" t="s">
        <v>239</v>
      </c>
      <c r="F12" s="125" t="s">
        <v>238</v>
      </c>
      <c r="G12" s="125" t="s">
        <v>239</v>
      </c>
    </row>
    <row r="13" customFormat="false" ht="12.8" hidden="false" customHeight="false" outlineLevel="0" collapsed="false">
      <c r="A13" s="135" t="s">
        <v>219</v>
      </c>
      <c r="B13" s="136" t="n">
        <f aca="false">(($B$8)*'DATI di input'!B12)/1000000</f>
        <v>23.3702901453617</v>
      </c>
      <c r="C13" s="136" t="n">
        <f aca="false">(($B$8)*'DATI di input'!C12)/1000000</f>
        <v>2.16748972351241</v>
      </c>
      <c r="D13" s="136" t="n">
        <f aca="false">(($B$8)*'DATI di input'!D12)/1000000</f>
        <v>1.0886737368486</v>
      </c>
      <c r="E13" s="136" t="n">
        <f aca="false">(($B$8)*'DATI di input'!E12)/1000000</f>
        <v>11.9652339587243</v>
      </c>
      <c r="F13" s="136" t="n">
        <f aca="false">(($B$8)*'DATI di input'!F12)/1000000</f>
        <v>0.286630561340611</v>
      </c>
      <c r="G13" s="136" t="n">
        <f aca="false">E13+((D13*28)/1000)+((F13*265)/1000)</f>
        <v>12.0716739221114</v>
      </c>
    </row>
    <row r="14" customFormat="false" ht="12.8" hidden="false" customHeight="false" outlineLevel="0" collapsed="false">
      <c r="A14" s="137" t="s">
        <v>241</v>
      </c>
      <c r="B14" s="138" t="n">
        <f aca="false">SUM(B13)</f>
        <v>23.3702901453617</v>
      </c>
      <c r="C14" s="138" t="n">
        <f aca="false">SUM(C13)</f>
        <v>2.16748972351241</v>
      </c>
      <c r="D14" s="138" t="n">
        <f aca="false">SUM(D13)</f>
        <v>1.0886737368486</v>
      </c>
      <c r="E14" s="138" t="n">
        <f aca="false">SUM(E13)</f>
        <v>11.9652339587243</v>
      </c>
      <c r="F14" s="138" t="n">
        <f aca="false">SUM(F13)</f>
        <v>0.286630561340611</v>
      </c>
      <c r="G14" s="138" t="n">
        <f aca="false">SUM(G13)</f>
        <v>12.0716739221114</v>
      </c>
    </row>
    <row r="17" customFormat="false" ht="15" hidden="false" customHeight="false" outlineLevel="0" collapsed="false">
      <c r="A17" s="51"/>
      <c r="B17" s="139" t="s">
        <v>242</v>
      </c>
    </row>
    <row r="18" customFormat="false" ht="12.8" hidden="false" customHeight="false" outlineLevel="0" collapsed="false">
      <c r="A18" s="51" t="s">
        <v>57</v>
      </c>
      <c r="B18" s="51" t="n">
        <v>265</v>
      </c>
    </row>
    <row r="19" customFormat="false" ht="12.8" hidden="false" customHeight="false" outlineLevel="0" collapsed="false">
      <c r="A19" s="51" t="s">
        <v>53</v>
      </c>
      <c r="B19" s="51" t="n">
        <v>28</v>
      </c>
    </row>
    <row r="20" customFormat="false" ht="12.8" hidden="false" customHeight="false" outlineLevel="0" collapsed="false">
      <c r="A20" s="51"/>
      <c r="B20" s="51"/>
    </row>
    <row r="21" customFormat="false" ht="13" hidden="false" customHeight="false" outlineLevel="0" collapsed="false">
      <c r="A21" s="140" t="s">
        <v>243</v>
      </c>
    </row>
  </sheetData>
  <mergeCells count="1">
    <mergeCell ref="A1:E1"/>
  </mergeCells>
  <hyperlinks>
    <hyperlink ref="A21" r:id="rId1" display="*GPW utilizzati per convertire N2O e CH4 in CO2 equ. Fonte: www.ipcc.ch, fifth assessment report"/>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4"/>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O27" activeCellId="0" sqref="O27"/>
    </sheetView>
  </sheetViews>
  <sheetFormatPr defaultColWidth="11.53515625" defaultRowHeight="12.8" customHeight="true" zeroHeight="false" outlineLevelRow="0" outlineLevelCol="0"/>
  <cols>
    <col collapsed="false" customWidth="false" hidden="false" outlineLevel="0" max="1" min="1" style="118" width="11.53"/>
    <col collapsed="false" customWidth="true" hidden="false" outlineLevel="0" max="17" min="17" style="32" width="15.58"/>
  </cols>
  <sheetData>
    <row r="1" s="148" customFormat="true" ht="15" hidden="false" customHeight="false" outlineLevel="0" collapsed="false">
      <c r="A1" s="148" t="s">
        <v>259</v>
      </c>
    </row>
    <row r="2" customFormat="false" ht="15.5" hidden="false" customHeight="false" outlineLevel="0" collapsed="false">
      <c r="A2" s="134" t="s">
        <v>236</v>
      </c>
      <c r="B2" s="124" t="s">
        <v>49</v>
      </c>
      <c r="C2" s="124" t="s">
        <v>51</v>
      </c>
      <c r="D2" s="125" t="s">
        <v>53</v>
      </c>
      <c r="E2" s="125" t="s">
        <v>55</v>
      </c>
      <c r="F2" s="125" t="s">
        <v>57</v>
      </c>
      <c r="G2" s="125" t="s">
        <v>237</v>
      </c>
    </row>
    <row r="3" customFormat="false" ht="15" hidden="false" customHeight="false" outlineLevel="0" collapsed="false">
      <c r="A3" s="134"/>
      <c r="B3" s="126" t="s">
        <v>238</v>
      </c>
      <c r="C3" s="126" t="s">
        <v>238</v>
      </c>
      <c r="D3" s="125" t="s">
        <v>238</v>
      </c>
      <c r="E3" s="125" t="s">
        <v>239</v>
      </c>
      <c r="F3" s="125" t="s">
        <v>238</v>
      </c>
      <c r="G3" s="125" t="s">
        <v>239</v>
      </c>
    </row>
    <row r="4" customFormat="false" ht="17.35" hidden="false" customHeight="false" outlineLevel="0" collapsed="false">
      <c r="A4" s="135" t="s">
        <v>219</v>
      </c>
      <c r="B4" s="142" t="n">
        <v>97.4874960349376</v>
      </c>
      <c r="C4" s="142" t="n">
        <v>9.0415285609375</v>
      </c>
      <c r="D4" s="142" t="n">
        <v>4.54132473085416</v>
      </c>
      <c r="E4" s="142" t="n">
        <v>49.91211879925</v>
      </c>
      <c r="F4" s="142" t="n">
        <v>1.19565891302083</v>
      </c>
      <c r="G4" s="142" t="n">
        <v>50.3561255036645</v>
      </c>
      <c r="J4" s="149" t="s">
        <v>260</v>
      </c>
      <c r="Q4" s="150" t="s">
        <v>261</v>
      </c>
    </row>
    <row r="5" customFormat="false" ht="12.8" hidden="false" customHeight="false" outlineLevel="0" collapsed="false">
      <c r="A5" s="135" t="s">
        <v>240</v>
      </c>
      <c r="B5" s="142" t="n">
        <v>18.0483478647155</v>
      </c>
      <c r="C5" s="142" t="n">
        <v>1.61941885557843</v>
      </c>
      <c r="D5" s="142" t="n">
        <v>0.872315179422629</v>
      </c>
      <c r="E5" s="142" t="n">
        <v>5.56306830974976</v>
      </c>
      <c r="F5" s="142" t="n">
        <v>0.126285525827014</v>
      </c>
      <c r="G5" s="142" t="n">
        <v>5.62095879911775</v>
      </c>
    </row>
    <row r="6" customFormat="false" ht="17.35" hidden="false" customHeight="false" outlineLevel="0" collapsed="false">
      <c r="A6" s="137" t="s">
        <v>241</v>
      </c>
      <c r="B6" s="138" t="n">
        <v>115.535843899653</v>
      </c>
      <c r="C6" s="138" t="n">
        <v>10.6609474165159</v>
      </c>
      <c r="D6" s="138" t="n">
        <v>5.41363991027679</v>
      </c>
      <c r="E6" s="138" t="n">
        <v>55.4751871089998</v>
      </c>
      <c r="F6" s="138" t="n">
        <v>1.32194443884785</v>
      </c>
      <c r="G6" s="138" t="n">
        <v>55.9770843027822</v>
      </c>
      <c r="J6" s="151" t="s">
        <v>49</v>
      </c>
      <c r="K6" s="151" t="s">
        <v>51</v>
      </c>
      <c r="L6" s="152" t="s">
        <v>53</v>
      </c>
      <c r="M6" s="152" t="s">
        <v>55</v>
      </c>
      <c r="N6" s="152" t="s">
        <v>57</v>
      </c>
      <c r="O6" s="152" t="s">
        <v>237</v>
      </c>
      <c r="Q6" s="153" t="n">
        <f aca="false">'Aree pedonali e placemaking'!B6+'Aree pedonali e placemaking'!B11+'Zone 30 e interventi di moderaz'!B6+'Zone 30 e interventi di moderaz'!B11+'Percorsi ciclabili'!B6+'Strade scolastiche'!B8</f>
        <v>2669958.33333333</v>
      </c>
    </row>
    <row r="7" customFormat="false" ht="17.35" hidden="false" customHeight="false" outlineLevel="0" collapsed="false">
      <c r="J7" s="154" t="s">
        <v>238</v>
      </c>
      <c r="K7" s="154" t="s">
        <v>238</v>
      </c>
      <c r="L7" s="152" t="s">
        <v>238</v>
      </c>
      <c r="M7" s="152" t="s">
        <v>239</v>
      </c>
      <c r="N7" s="152" t="s">
        <v>238</v>
      </c>
      <c r="O7" s="152" t="s">
        <v>239</v>
      </c>
      <c r="Q7" s="150"/>
    </row>
    <row r="8" customFormat="false" ht="17.35" hidden="false" customHeight="false" outlineLevel="0" collapsed="false">
      <c r="A8" s="148" t="s">
        <v>262</v>
      </c>
      <c r="J8" s="153" t="n">
        <f aca="false">B6+B13+B19+B25+N32</f>
        <v>1071.96182389965</v>
      </c>
      <c r="K8" s="153" t="n">
        <f aca="false">C6+C13+C19+C25+K32</f>
        <v>102.067486216516</v>
      </c>
      <c r="L8" s="153" t="n">
        <f aca="false">D6+D13+D19+D25</f>
        <v>50.0136399102768</v>
      </c>
      <c r="M8" s="153" t="n">
        <f aca="false">E6+E13+E19+E25</f>
        <v>541.475187109</v>
      </c>
      <c r="N8" s="153" t="n">
        <f aca="false">F6+F13+F19+F25</f>
        <v>12.9219444388479</v>
      </c>
      <c r="O8" s="153" t="n">
        <f aca="false">G6+G13+G19+G25+M32</f>
        <v>546.367264302782</v>
      </c>
    </row>
    <row r="9" customFormat="false" ht="15.5" hidden="false" customHeight="false" outlineLevel="0" collapsed="false">
      <c r="A9" s="134" t="s">
        <v>236</v>
      </c>
      <c r="B9" s="124" t="s">
        <v>49</v>
      </c>
      <c r="C9" s="124" t="s">
        <v>51</v>
      </c>
      <c r="D9" s="125" t="s">
        <v>53</v>
      </c>
      <c r="E9" s="125" t="s">
        <v>55</v>
      </c>
      <c r="F9" s="125" t="s">
        <v>57</v>
      </c>
      <c r="G9" s="125" t="s">
        <v>237</v>
      </c>
    </row>
    <row r="10" customFormat="false" ht="15" hidden="false" customHeight="false" outlineLevel="0" collapsed="false">
      <c r="A10" s="134"/>
      <c r="B10" s="126" t="s">
        <v>238</v>
      </c>
      <c r="C10" s="126" t="s">
        <v>238</v>
      </c>
      <c r="D10" s="125" t="s">
        <v>238</v>
      </c>
      <c r="E10" s="125" t="s">
        <v>239</v>
      </c>
      <c r="F10" s="125" t="s">
        <v>238</v>
      </c>
      <c r="G10" s="125" t="s">
        <v>239</v>
      </c>
    </row>
    <row r="11" customFormat="false" ht="12.8" hidden="false" customHeight="false" outlineLevel="0" collapsed="false">
      <c r="A11" s="135" t="s">
        <v>219</v>
      </c>
      <c r="B11" s="142" t="n">
        <v>195</v>
      </c>
      <c r="C11" s="142" t="n">
        <v>18.1</v>
      </c>
      <c r="D11" s="142" t="n">
        <v>9.1</v>
      </c>
      <c r="E11" s="142" t="n">
        <v>99.8</v>
      </c>
      <c r="F11" s="142" t="n">
        <v>2.4</v>
      </c>
      <c r="G11" s="142" t="n">
        <v>100.7</v>
      </c>
    </row>
    <row r="12" customFormat="false" ht="12.8" hidden="false" customHeight="false" outlineLevel="0" collapsed="false">
      <c r="A12" s="135" t="s">
        <v>240</v>
      </c>
      <c r="B12" s="142" t="n">
        <v>18</v>
      </c>
      <c r="C12" s="142" t="n">
        <v>1.6</v>
      </c>
      <c r="D12" s="142" t="n">
        <v>0.9</v>
      </c>
      <c r="E12" s="142" t="n">
        <v>5.6</v>
      </c>
      <c r="F12" s="142" t="n">
        <v>0.1</v>
      </c>
      <c r="G12" s="142" t="n">
        <v>5.6</v>
      </c>
      <c r="I12" s="32"/>
      <c r="J12" s="32"/>
      <c r="K12" s="32"/>
    </row>
    <row r="13" customFormat="false" ht="17.35" hidden="false" customHeight="false" outlineLevel="0" collapsed="false">
      <c r="A13" s="137" t="s">
        <v>241</v>
      </c>
      <c r="B13" s="138" t="n">
        <v>213</v>
      </c>
      <c r="C13" s="138" t="n">
        <v>19.7</v>
      </c>
      <c r="D13" s="138" t="n">
        <v>10</v>
      </c>
      <c r="E13" s="138" t="n">
        <v>105.4</v>
      </c>
      <c r="F13" s="138" t="n">
        <v>2.5</v>
      </c>
      <c r="G13" s="138" t="n">
        <v>106.3</v>
      </c>
      <c r="I13" s="32"/>
      <c r="J13" s="155"/>
      <c r="K13" s="32"/>
    </row>
    <row r="14" customFormat="false" ht="17.35" hidden="false" customHeight="false" outlineLevel="0" collapsed="false">
      <c r="I14" s="32"/>
      <c r="J14" s="155"/>
      <c r="K14" s="32"/>
    </row>
    <row r="15" customFormat="false" ht="15" hidden="false" customHeight="false" outlineLevel="0" collapsed="false">
      <c r="A15" s="148" t="s">
        <v>263</v>
      </c>
      <c r="I15" s="32"/>
      <c r="J15" s="32"/>
      <c r="K15" s="32"/>
    </row>
    <row r="16" customFormat="false" ht="15.5" hidden="false" customHeight="false" outlineLevel="0" collapsed="false">
      <c r="A16" s="134" t="s">
        <v>236</v>
      </c>
      <c r="B16" s="124" t="s">
        <v>49</v>
      </c>
      <c r="C16" s="124" t="s">
        <v>51</v>
      </c>
      <c r="D16" s="125" t="s">
        <v>53</v>
      </c>
      <c r="E16" s="125" t="s">
        <v>55</v>
      </c>
      <c r="F16" s="125" t="s">
        <v>57</v>
      </c>
      <c r="G16" s="125" t="s">
        <v>237</v>
      </c>
    </row>
    <row r="17" customFormat="false" ht="15" hidden="false" customHeight="false" outlineLevel="0" collapsed="false">
      <c r="A17" s="134"/>
      <c r="B17" s="126" t="s">
        <v>238</v>
      </c>
      <c r="C17" s="126" t="s">
        <v>238</v>
      </c>
      <c r="D17" s="125" t="s">
        <v>238</v>
      </c>
      <c r="E17" s="125" t="s">
        <v>239</v>
      </c>
      <c r="F17" s="125" t="s">
        <v>238</v>
      </c>
      <c r="G17" s="125" t="s">
        <v>239</v>
      </c>
    </row>
    <row r="18" customFormat="false" ht="12.8" hidden="false" customHeight="false" outlineLevel="0" collapsed="false">
      <c r="A18" s="135" t="s">
        <v>219</v>
      </c>
      <c r="B18" s="142" t="n">
        <v>720</v>
      </c>
      <c r="C18" s="142" t="n">
        <v>66.8</v>
      </c>
      <c r="D18" s="142" t="n">
        <v>33.5</v>
      </c>
      <c r="E18" s="142" t="n">
        <v>368.6</v>
      </c>
      <c r="F18" s="142" t="n">
        <v>8.8</v>
      </c>
      <c r="G18" s="142" t="n">
        <v>371.9</v>
      </c>
    </row>
    <row r="19" customFormat="false" ht="12.8" hidden="false" customHeight="false" outlineLevel="0" collapsed="false">
      <c r="A19" s="135" t="s">
        <v>241</v>
      </c>
      <c r="B19" s="138" t="n">
        <v>720</v>
      </c>
      <c r="C19" s="138" t="n">
        <v>66.8</v>
      </c>
      <c r="D19" s="138" t="n">
        <v>33.5</v>
      </c>
      <c r="E19" s="138" t="n">
        <v>368.6</v>
      </c>
      <c r="F19" s="138" t="n">
        <v>8.8</v>
      </c>
      <c r="G19" s="138" t="n">
        <v>371.9</v>
      </c>
    </row>
    <row r="21" customFormat="false" ht="15" hidden="false" customHeight="false" outlineLevel="0" collapsed="false">
      <c r="A21" s="148" t="s">
        <v>264</v>
      </c>
    </row>
    <row r="22" customFormat="false" ht="15.5" hidden="false" customHeight="false" outlineLevel="0" collapsed="false">
      <c r="A22" s="134" t="s">
        <v>236</v>
      </c>
      <c r="B22" s="124" t="s">
        <v>49</v>
      </c>
      <c r="C22" s="124" t="s">
        <v>51</v>
      </c>
      <c r="D22" s="125" t="s">
        <v>53</v>
      </c>
      <c r="E22" s="125" t="s">
        <v>55</v>
      </c>
      <c r="F22" s="125" t="s">
        <v>57</v>
      </c>
      <c r="G22" s="125" t="s">
        <v>237</v>
      </c>
    </row>
    <row r="23" customFormat="false" ht="15" hidden="false" customHeight="false" outlineLevel="0" collapsed="false">
      <c r="A23" s="134"/>
      <c r="B23" s="126" t="s">
        <v>238</v>
      </c>
      <c r="C23" s="126" t="s">
        <v>238</v>
      </c>
      <c r="D23" s="125" t="s">
        <v>238</v>
      </c>
      <c r="E23" s="125" t="s">
        <v>239</v>
      </c>
      <c r="F23" s="125" t="s">
        <v>238</v>
      </c>
      <c r="G23" s="125" t="s">
        <v>239</v>
      </c>
    </row>
    <row r="24" customFormat="false" ht="12.8" hidden="false" customHeight="false" outlineLevel="0" collapsed="false">
      <c r="A24" s="135" t="s">
        <v>219</v>
      </c>
      <c r="B24" s="142" t="n">
        <v>23.4</v>
      </c>
      <c r="C24" s="142" t="n">
        <v>2.2</v>
      </c>
      <c r="D24" s="142" t="n">
        <v>1.1</v>
      </c>
      <c r="E24" s="142" t="n">
        <v>12</v>
      </c>
      <c r="F24" s="142" t="n">
        <v>0.3</v>
      </c>
      <c r="G24" s="142" t="n">
        <v>12.1</v>
      </c>
    </row>
    <row r="25" customFormat="false" ht="12.8" hidden="false" customHeight="false" outlineLevel="0" collapsed="false">
      <c r="A25" s="135" t="s">
        <v>241</v>
      </c>
      <c r="B25" s="138" t="n">
        <v>23.4</v>
      </c>
      <c r="C25" s="138" t="n">
        <v>2.2</v>
      </c>
      <c r="D25" s="138" t="n">
        <v>1.1</v>
      </c>
      <c r="E25" s="138" t="n">
        <v>12</v>
      </c>
      <c r="F25" s="138" t="n">
        <v>0.3</v>
      </c>
      <c r="G25" s="138" t="n">
        <v>12.1</v>
      </c>
    </row>
    <row r="27" customFormat="false" ht="15" hidden="false" customHeight="false" outlineLevel="0" collapsed="false">
      <c r="A27" s="148" t="s">
        <v>265</v>
      </c>
    </row>
    <row r="28" customFormat="false" ht="36.85" hidden="false" customHeight="true" outlineLevel="0" collapsed="false">
      <c r="A28" s="156" t="s">
        <v>266</v>
      </c>
      <c r="B28" s="156"/>
      <c r="C28" s="156" t="s">
        <v>267</v>
      </c>
      <c r="D28" s="156" t="s">
        <v>268</v>
      </c>
      <c r="E28" s="156" t="s">
        <v>269</v>
      </c>
      <c r="F28" s="156" t="s">
        <v>270</v>
      </c>
      <c r="G28" s="156" t="s">
        <v>271</v>
      </c>
      <c r="H28" s="157" t="s">
        <v>272</v>
      </c>
      <c r="I28" s="157" t="s">
        <v>273</v>
      </c>
      <c r="J28" s="157" t="s">
        <v>274</v>
      </c>
      <c r="K28" s="158" t="s">
        <v>275</v>
      </c>
      <c r="L28" s="158" t="s">
        <v>276</v>
      </c>
      <c r="M28" s="158" t="s">
        <v>277</v>
      </c>
      <c r="N28" s="158" t="s">
        <v>278</v>
      </c>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118"/>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c r="HB28" s="118"/>
      <c r="HC28" s="118"/>
      <c r="HD28" s="118"/>
      <c r="HE28" s="118"/>
      <c r="HF28" s="118"/>
      <c r="HG28" s="118"/>
      <c r="HH28" s="118"/>
      <c r="HI28" s="118"/>
      <c r="HJ28" s="118"/>
      <c r="HK28" s="118"/>
      <c r="HL28" s="118"/>
      <c r="HM28" s="118"/>
      <c r="HN28" s="118"/>
      <c r="HO28" s="118"/>
      <c r="HP28" s="118"/>
      <c r="HQ28" s="118"/>
      <c r="HR28" s="118"/>
      <c r="HS28" s="118"/>
      <c r="HT28" s="118"/>
      <c r="HU28" s="118"/>
      <c r="HV28" s="118"/>
      <c r="HW28" s="118"/>
      <c r="HX28" s="118"/>
      <c r="HY28" s="118"/>
      <c r="HZ28" s="118"/>
      <c r="IA28" s="118"/>
      <c r="IB28" s="118"/>
      <c r="IC28" s="118"/>
      <c r="ID28" s="118"/>
      <c r="IE28" s="118"/>
      <c r="IF28" s="118"/>
      <c r="IG28" s="118"/>
      <c r="IH28" s="118"/>
      <c r="II28" s="118"/>
      <c r="IJ28" s="118"/>
      <c r="IK28" s="118"/>
      <c r="IL28" s="118"/>
      <c r="IM28" s="118"/>
      <c r="IN28" s="118"/>
      <c r="IO28" s="118"/>
      <c r="IP28" s="118"/>
      <c r="IQ28" s="118"/>
      <c r="IR28" s="118"/>
      <c r="IS28" s="118"/>
      <c r="IT28" s="118"/>
      <c r="IU28" s="118"/>
      <c r="IV28" s="118"/>
      <c r="IW28" s="118"/>
    </row>
    <row r="29" customFormat="false" ht="12.8" hidden="false" customHeight="false" outlineLevel="0" collapsed="false">
      <c r="A29" s="51" t="s">
        <v>279</v>
      </c>
      <c r="B29" s="51"/>
      <c r="C29" s="137" t="n">
        <v>65</v>
      </c>
      <c r="D29" s="137" t="n">
        <v>18767</v>
      </c>
      <c r="E29" s="137" t="n">
        <v>3134.3</v>
      </c>
      <c r="F29" s="137" t="n">
        <v>0.57</v>
      </c>
      <c r="G29" s="137" t="n">
        <v>0.28</v>
      </c>
      <c r="H29" s="137" t="n">
        <v>6</v>
      </c>
      <c r="I29" s="137" t="n">
        <v>10</v>
      </c>
      <c r="J29" s="137" t="n">
        <v>30</v>
      </c>
      <c r="K29" s="137" t="n">
        <f aca="false">H29*I29*D29</f>
        <v>1126020</v>
      </c>
      <c r="L29" s="137" t="n">
        <f aca="false">H29*I29*E29</f>
        <v>188058</v>
      </c>
      <c r="M29" s="137" t="n">
        <f aca="false">H29*I29*F29</f>
        <v>34.2</v>
      </c>
      <c r="N29" s="137" t="n">
        <f aca="false">I29*H29*G29</f>
        <v>16.8</v>
      </c>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c r="HH29" s="118"/>
      <c r="HI29" s="118"/>
      <c r="HJ29" s="118"/>
      <c r="HK29" s="118"/>
      <c r="HL29" s="118"/>
      <c r="HM29" s="118"/>
      <c r="HN29" s="118"/>
      <c r="HO29" s="118"/>
      <c r="HP29" s="118"/>
      <c r="HQ29" s="118"/>
      <c r="HR29" s="118"/>
      <c r="HS29" s="118"/>
      <c r="HT29" s="118"/>
      <c r="HU29" s="118"/>
      <c r="HV29" s="118"/>
      <c r="HW29" s="118"/>
      <c r="HX29" s="118"/>
      <c r="HY29" s="118"/>
      <c r="HZ29" s="118"/>
      <c r="IA29" s="118"/>
      <c r="IB29" s="118"/>
      <c r="IC29" s="118"/>
      <c r="ID29" s="118"/>
      <c r="IE29" s="118"/>
      <c r="IF29" s="118"/>
      <c r="IG29" s="118"/>
      <c r="IH29" s="118"/>
      <c r="II29" s="118"/>
      <c r="IJ29" s="118"/>
      <c r="IK29" s="118"/>
      <c r="IL29" s="118"/>
      <c r="IM29" s="118"/>
      <c r="IN29" s="118"/>
      <c r="IO29" s="118"/>
      <c r="IP29" s="118"/>
      <c r="IQ29" s="118"/>
      <c r="IR29" s="118"/>
      <c r="IS29" s="118"/>
      <c r="IT29" s="118"/>
      <c r="IU29" s="118"/>
      <c r="IV29" s="118"/>
      <c r="IW29" s="118"/>
    </row>
    <row r="30" customFormat="false" ht="12.8" hidden="false" customHeight="false" outlineLevel="0" collapsed="false">
      <c r="A30" s="51" t="s">
        <v>280</v>
      </c>
      <c r="B30" s="51" t="s">
        <v>281</v>
      </c>
      <c r="C30" s="137" t="n">
        <v>38</v>
      </c>
      <c r="D30" s="137" t="n">
        <v>13154</v>
      </c>
      <c r="E30" s="137" t="n">
        <v>2174.67</v>
      </c>
      <c r="F30" s="137" t="n">
        <v>0.35</v>
      </c>
      <c r="G30" s="137"/>
      <c r="H30" s="137" t="n">
        <v>9</v>
      </c>
      <c r="I30" s="137" t="n">
        <v>8</v>
      </c>
      <c r="J30" s="137" t="n">
        <v>30</v>
      </c>
      <c r="K30" s="137" t="n">
        <f aca="false">H30*I30*D30</f>
        <v>947088</v>
      </c>
      <c r="L30" s="137" t="n">
        <f aca="false">H30*I30*E30</f>
        <v>156576.24</v>
      </c>
      <c r="M30" s="137" t="n">
        <f aca="false">H30*I30*F30</f>
        <v>25.2</v>
      </c>
      <c r="N30" s="137" t="n">
        <f aca="false">I30*H30*G30</f>
        <v>0</v>
      </c>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c r="IW30" s="118"/>
    </row>
    <row r="31" customFormat="false" ht="12.8" hidden="false" customHeight="false" outlineLevel="0" collapsed="false">
      <c r="A31" s="51" t="s">
        <v>282</v>
      </c>
      <c r="B31" s="51" t="s">
        <v>283</v>
      </c>
      <c r="C31" s="137" t="n">
        <v>40</v>
      </c>
      <c r="D31" s="137" t="n">
        <v>11730.2</v>
      </c>
      <c r="E31" s="137" t="n">
        <v>1875.35</v>
      </c>
      <c r="F31" s="137" t="n">
        <v>0.57</v>
      </c>
      <c r="G31" s="137" t="n">
        <v>0.17</v>
      </c>
      <c r="H31" s="137" t="n">
        <v>9</v>
      </c>
      <c r="I31" s="137" t="n">
        <v>6</v>
      </c>
      <c r="J31" s="137" t="n">
        <v>30</v>
      </c>
      <c r="K31" s="159" t="n">
        <f aca="false">H31*I31*D31</f>
        <v>633430.8</v>
      </c>
      <c r="L31" s="159" t="n">
        <f aca="false">H31*I31*E31</f>
        <v>101268.9</v>
      </c>
      <c r="M31" s="159" t="n">
        <f aca="false">H31*I31*F31</f>
        <v>30.78</v>
      </c>
      <c r="N31" s="159" t="n">
        <f aca="false">I31*H31*G31</f>
        <v>9.18</v>
      </c>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c r="HJ31" s="118"/>
      <c r="HK31" s="118"/>
      <c r="HL31" s="118"/>
      <c r="HM31" s="118"/>
      <c r="HN31" s="118"/>
      <c r="HO31" s="118"/>
      <c r="HP31" s="118"/>
      <c r="HQ31" s="118"/>
      <c r="HR31" s="118"/>
      <c r="HS31" s="118"/>
      <c r="HT31" s="118"/>
      <c r="HU31" s="118"/>
      <c r="HV31" s="118"/>
      <c r="HW31" s="118"/>
      <c r="HX31" s="118"/>
      <c r="HY31" s="118"/>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c r="IW31" s="118"/>
    </row>
    <row r="32" customFormat="false" ht="12.8" hidden="false" customHeight="false" outlineLevel="0" collapsed="false">
      <c r="A32" s="160" t="s">
        <v>284</v>
      </c>
      <c r="B32" s="160"/>
      <c r="C32" s="160"/>
      <c r="D32" s="160"/>
      <c r="E32" s="160"/>
      <c r="F32" s="160"/>
      <c r="G32" s="160"/>
      <c r="H32" s="160"/>
      <c r="I32" s="160"/>
      <c r="J32" s="160"/>
      <c r="K32" s="161" t="n">
        <f aca="false">SUM(K29:K31)/1000000</f>
        <v>2.7065388</v>
      </c>
      <c r="L32" s="161" t="n">
        <f aca="false">SUM(L29:L31)/1000000</f>
        <v>0.44590314</v>
      </c>
      <c r="M32" s="161" t="n">
        <f aca="false">SUM(M29:M31)/1000</f>
        <v>0.09018</v>
      </c>
      <c r="N32" s="161" t="n">
        <f aca="false">SUM(N29:N31)/1000</f>
        <v>0.02598</v>
      </c>
    </row>
    <row r="34" customFormat="false" ht="12.8" hidden="false" customHeight="false" outlineLevel="0" collapsed="false">
      <c r="A34" s="104" t="s">
        <v>285</v>
      </c>
    </row>
  </sheetData>
  <mergeCells count="2">
    <mergeCell ref="A28:B28"/>
    <mergeCell ref="A32:J32"/>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38"/>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E3" activeCellId="0" sqref="E3"/>
    </sheetView>
  </sheetViews>
  <sheetFormatPr defaultColWidth="11.53515625" defaultRowHeight="12.8" customHeight="true" zeroHeight="false" outlineLevelRow="0" outlineLevelCol="0"/>
  <cols>
    <col collapsed="false" customWidth="true" hidden="false" outlineLevel="0" max="1" min="1" style="32" width="22.03"/>
    <col collapsed="false" customWidth="true" hidden="false" outlineLevel="0" max="2" min="2" style="32" width="14.84"/>
    <col collapsed="false" customWidth="true" hidden="false" outlineLevel="0" max="9" min="9" style="32" width="12.51"/>
  </cols>
  <sheetData>
    <row r="1" customFormat="false" ht="15" hidden="false" customHeight="false" outlineLevel="0" collapsed="false">
      <c r="A1" s="1" t="s">
        <v>39</v>
      </c>
      <c r="B1" s="2"/>
      <c r="C1" s="3"/>
      <c r="D1" s="3"/>
      <c r="E1" s="3"/>
      <c r="F1" s="3"/>
      <c r="G1" s="3"/>
      <c r="H1" s="3"/>
      <c r="I1" s="3"/>
      <c r="J1" s="3"/>
      <c r="K1" s="3"/>
      <c r="L1" s="3"/>
      <c r="M1" s="3"/>
      <c r="N1" s="3"/>
      <c r="O1" s="3"/>
      <c r="P1" s="3"/>
      <c r="Q1" s="3"/>
      <c r="R1" s="3"/>
      <c r="S1" s="2"/>
    </row>
    <row r="2" customFormat="false" ht="12.8" hidden="false" customHeight="false" outlineLevel="0" collapsed="false">
      <c r="A2" s="2"/>
      <c r="B2" s="2"/>
      <c r="C2" s="3"/>
      <c r="D2" s="3"/>
      <c r="E2" s="3"/>
      <c r="F2" s="3"/>
      <c r="G2" s="3"/>
      <c r="H2" s="3"/>
      <c r="I2" s="3"/>
      <c r="J2" s="3"/>
      <c r="K2" s="3"/>
      <c r="L2" s="3"/>
      <c r="M2" s="3"/>
      <c r="N2" s="3"/>
      <c r="O2" s="3"/>
      <c r="P2" s="3"/>
      <c r="Q2" s="3"/>
      <c r="R2" s="3"/>
      <c r="S2" s="2"/>
    </row>
    <row r="3" customFormat="false" ht="46.25" hidden="false" customHeight="false" outlineLevel="0" collapsed="false">
      <c r="A3" s="33" t="s">
        <v>1</v>
      </c>
      <c r="B3" s="33" t="s">
        <v>40</v>
      </c>
      <c r="E3" s="19" t="s">
        <v>3</v>
      </c>
      <c r="F3" s="21" t="s">
        <v>22</v>
      </c>
      <c r="G3" s="21" t="s">
        <v>27</v>
      </c>
      <c r="H3" s="21" t="s">
        <v>28</v>
      </c>
      <c r="I3" s="21" t="s">
        <v>29</v>
      </c>
      <c r="J3" s="21" t="s">
        <v>30</v>
      </c>
      <c r="K3" s="21" t="s">
        <v>31</v>
      </c>
      <c r="L3" s="21" t="s">
        <v>32</v>
      </c>
      <c r="M3" s="21" t="s">
        <v>33</v>
      </c>
      <c r="N3" s="21" t="s">
        <v>34</v>
      </c>
      <c r="O3" s="21" t="s">
        <v>35</v>
      </c>
      <c r="P3" s="21" t="s">
        <v>36</v>
      </c>
      <c r="Q3" s="22" t="s">
        <v>26</v>
      </c>
    </row>
    <row r="4" customFormat="false" ht="13" hidden="false" customHeight="false" outlineLevel="0" collapsed="false">
      <c r="A4" s="33" t="s">
        <v>2</v>
      </c>
      <c r="B4" s="33" t="s">
        <v>41</v>
      </c>
      <c r="E4" s="19" t="s">
        <v>4</v>
      </c>
      <c r="F4" s="29"/>
      <c r="G4" s="29"/>
      <c r="H4" s="29"/>
      <c r="I4" s="29"/>
      <c r="J4" s="29"/>
      <c r="K4" s="29"/>
      <c r="L4" s="29"/>
      <c r="M4" s="29"/>
      <c r="N4" s="29"/>
      <c r="O4" s="29"/>
      <c r="P4" s="29"/>
      <c r="Q4" s="30"/>
    </row>
    <row r="5" customFormat="false" ht="13" hidden="false" customHeight="false" outlineLevel="0" collapsed="false">
      <c r="A5" s="33" t="s">
        <v>42</v>
      </c>
      <c r="B5" s="34" t="s">
        <v>43</v>
      </c>
      <c r="E5" s="19" t="s">
        <v>5</v>
      </c>
      <c r="F5" s="31" t="n">
        <v>0.8596</v>
      </c>
      <c r="G5" s="31" t="n">
        <v>0.0309</v>
      </c>
      <c r="H5" s="31" t="n">
        <v>0.0009</v>
      </c>
      <c r="I5" s="31" t="n">
        <v>0</v>
      </c>
      <c r="J5" s="31" t="n">
        <v>0.1082</v>
      </c>
      <c r="K5" s="31" t="n">
        <v>0</v>
      </c>
      <c r="L5" s="31" t="n">
        <v>0</v>
      </c>
      <c r="M5" s="31" t="n">
        <v>0</v>
      </c>
      <c r="N5" s="31" t="n">
        <v>0</v>
      </c>
      <c r="O5" s="31" t="n">
        <v>0.0004</v>
      </c>
      <c r="P5" s="31" t="n">
        <v>0</v>
      </c>
      <c r="Q5" s="31" t="n">
        <v>1</v>
      </c>
    </row>
    <row r="6" customFormat="false" ht="13" hidden="false" customHeight="false" outlineLevel="0" collapsed="false">
      <c r="A6" s="33" t="s">
        <v>5</v>
      </c>
      <c r="B6" s="34" t="n">
        <v>837</v>
      </c>
      <c r="E6" s="19" t="s">
        <v>6</v>
      </c>
      <c r="F6" s="31" t="n">
        <v>0.8463</v>
      </c>
      <c r="G6" s="31" t="n">
        <v>0.0474</v>
      </c>
      <c r="H6" s="31" t="n">
        <v>0.0036</v>
      </c>
      <c r="I6" s="31" t="n">
        <v>0</v>
      </c>
      <c r="J6" s="31" t="n">
        <v>0.1027</v>
      </c>
      <c r="K6" s="31" t="n">
        <v>0</v>
      </c>
      <c r="L6" s="31" t="n">
        <v>0</v>
      </c>
      <c r="M6" s="31" t="n">
        <v>0</v>
      </c>
      <c r="N6" s="31" t="n">
        <v>0</v>
      </c>
      <c r="O6" s="31" t="n">
        <v>0</v>
      </c>
      <c r="P6" s="31" t="n">
        <v>0</v>
      </c>
      <c r="Q6" s="31" t="n">
        <v>1</v>
      </c>
    </row>
    <row r="7" customFormat="false" ht="13" hidden="false" customHeight="false" outlineLevel="0" collapsed="false">
      <c r="A7" s="33" t="s">
        <v>6</v>
      </c>
      <c r="B7" s="34" t="n">
        <v>168</v>
      </c>
      <c r="E7" s="19" t="s">
        <v>7</v>
      </c>
      <c r="F7" s="31" t="n">
        <v>0.7877</v>
      </c>
      <c r="G7" s="31" t="n">
        <v>0.0271</v>
      </c>
      <c r="H7" s="31" t="n">
        <v>0.0013</v>
      </c>
      <c r="I7" s="31" t="n">
        <v>0</v>
      </c>
      <c r="J7" s="31" t="n">
        <v>0.1839</v>
      </c>
      <c r="K7" s="31" t="n">
        <v>0</v>
      </c>
      <c r="L7" s="31" t="n">
        <v>0</v>
      </c>
      <c r="M7" s="31" t="n">
        <v>0</v>
      </c>
      <c r="N7" s="31" t="n">
        <v>0</v>
      </c>
      <c r="O7" s="31" t="n">
        <v>0</v>
      </c>
      <c r="P7" s="31" t="n">
        <v>0</v>
      </c>
      <c r="Q7" s="31" t="n">
        <v>1</v>
      </c>
    </row>
    <row r="8" customFormat="false" ht="13" hidden="false" customHeight="false" outlineLevel="0" collapsed="false">
      <c r="A8" s="33" t="s">
        <v>7</v>
      </c>
      <c r="B8" s="34" t="n">
        <v>415</v>
      </c>
      <c r="E8" s="19" t="s">
        <v>8</v>
      </c>
      <c r="F8" s="31" t="n">
        <v>0.5915</v>
      </c>
      <c r="G8" s="31" t="n">
        <v>0.011</v>
      </c>
      <c r="H8" s="31" t="n">
        <v>0.0013</v>
      </c>
      <c r="I8" s="31" t="n">
        <v>0</v>
      </c>
      <c r="J8" s="31" t="n">
        <v>0.3963</v>
      </c>
      <c r="K8" s="31" t="n">
        <v>0</v>
      </c>
      <c r="L8" s="31" t="n">
        <v>0</v>
      </c>
      <c r="M8" s="31" t="n">
        <v>0</v>
      </c>
      <c r="N8" s="31" t="n">
        <v>0</v>
      </c>
      <c r="O8" s="31" t="n">
        <v>0</v>
      </c>
      <c r="P8" s="31" t="n">
        <v>0</v>
      </c>
      <c r="Q8" s="31" t="n">
        <v>1</v>
      </c>
    </row>
    <row r="9" customFormat="false" ht="13" hidden="false" customHeight="false" outlineLevel="0" collapsed="false">
      <c r="A9" s="33" t="s">
        <v>8</v>
      </c>
      <c r="B9" s="34" t="n">
        <v>689</v>
      </c>
      <c r="E9" s="19" t="s">
        <v>9</v>
      </c>
      <c r="F9" s="31" t="n">
        <v>0.609</v>
      </c>
      <c r="G9" s="31" t="n">
        <v>0.0629</v>
      </c>
      <c r="H9" s="31" t="n">
        <v>0.0056</v>
      </c>
      <c r="I9" s="31" t="n">
        <v>0</v>
      </c>
      <c r="J9" s="31" t="n">
        <v>0.3219</v>
      </c>
      <c r="K9" s="31" t="n">
        <v>0.0003</v>
      </c>
      <c r="L9" s="31" t="n">
        <v>0</v>
      </c>
      <c r="M9" s="31" t="n">
        <v>0</v>
      </c>
      <c r="N9" s="31" t="n">
        <v>0.0002</v>
      </c>
      <c r="O9" s="31" t="n">
        <v>0</v>
      </c>
      <c r="P9" s="31" t="n">
        <v>0</v>
      </c>
      <c r="Q9" s="31" t="n">
        <v>1</v>
      </c>
    </row>
    <row r="10" customFormat="false" ht="13" hidden="false" customHeight="false" outlineLevel="0" collapsed="false">
      <c r="A10" s="33" t="s">
        <v>9</v>
      </c>
      <c r="B10" s="34" t="n">
        <v>2148</v>
      </c>
      <c r="E10" s="19" t="s">
        <v>10</v>
      </c>
      <c r="F10" s="31" t="n">
        <v>0.491</v>
      </c>
      <c r="G10" s="31" t="n">
        <v>0.0403</v>
      </c>
      <c r="H10" s="31" t="n">
        <v>0.0064</v>
      </c>
      <c r="I10" s="31" t="n">
        <v>0</v>
      </c>
      <c r="J10" s="31" t="n">
        <v>0.458</v>
      </c>
      <c r="K10" s="31" t="n">
        <v>0.0031</v>
      </c>
      <c r="L10" s="31" t="n">
        <v>0.0001</v>
      </c>
      <c r="M10" s="31" t="n">
        <v>0</v>
      </c>
      <c r="N10" s="31" t="n">
        <v>0.0011</v>
      </c>
      <c r="O10" s="31" t="n">
        <v>0</v>
      </c>
      <c r="P10" s="31" t="n">
        <v>0</v>
      </c>
      <c r="Q10" s="31" t="n">
        <v>1</v>
      </c>
    </row>
    <row r="11" customFormat="false" ht="13" hidden="false" customHeight="false" outlineLevel="0" collapsed="false">
      <c r="A11" s="33" t="s">
        <v>10</v>
      </c>
      <c r="B11" s="34" t="n">
        <v>1816</v>
      </c>
      <c r="E11" s="19" t="s">
        <v>11</v>
      </c>
      <c r="F11" s="31" t="n">
        <v>0.217</v>
      </c>
      <c r="G11" s="31" t="n">
        <v>0.0399</v>
      </c>
      <c r="H11" s="31" t="n">
        <v>0.0033</v>
      </c>
      <c r="I11" s="31" t="n">
        <v>0</v>
      </c>
      <c r="J11" s="31" t="n">
        <v>0.7314</v>
      </c>
      <c r="K11" s="31" t="n">
        <v>0.0059</v>
      </c>
      <c r="L11" s="31" t="n">
        <v>0</v>
      </c>
      <c r="M11" s="31" t="n">
        <v>0.0015</v>
      </c>
      <c r="N11" s="31" t="n">
        <v>0.0011</v>
      </c>
      <c r="O11" s="31" t="n">
        <v>0</v>
      </c>
      <c r="P11" s="31" t="n">
        <v>0</v>
      </c>
      <c r="Q11" s="31" t="n">
        <v>1</v>
      </c>
    </row>
    <row r="12" customFormat="false" ht="13" hidden="false" customHeight="false" outlineLevel="0" collapsed="false">
      <c r="A12" s="33" t="s">
        <v>11</v>
      </c>
      <c r="B12" s="34" t="n">
        <v>309</v>
      </c>
      <c r="E12" s="19" t="s">
        <v>12</v>
      </c>
      <c r="F12" s="31" t="n">
        <v>0.4591</v>
      </c>
      <c r="G12" s="31" t="n">
        <v>0.0451</v>
      </c>
      <c r="H12" s="31" t="n">
        <v>0.0017</v>
      </c>
      <c r="I12" s="31" t="n">
        <v>0</v>
      </c>
      <c r="J12" s="31" t="n">
        <v>0.2704</v>
      </c>
      <c r="K12" s="31" t="n">
        <v>0.2051</v>
      </c>
      <c r="L12" s="31" t="n">
        <v>0</v>
      </c>
      <c r="M12" s="31" t="n">
        <v>0.0164</v>
      </c>
      <c r="N12" s="31" t="n">
        <v>0.0022</v>
      </c>
      <c r="O12" s="31" t="n">
        <v>0</v>
      </c>
      <c r="P12" s="31" t="n">
        <v>0</v>
      </c>
      <c r="Q12" s="31" t="n">
        <v>1</v>
      </c>
    </row>
    <row r="13" customFormat="false" ht="13" hidden="false" customHeight="false" outlineLevel="0" collapsed="false">
      <c r="A13" s="33" t="s">
        <v>12</v>
      </c>
      <c r="B13" s="34" t="n">
        <v>4809</v>
      </c>
      <c r="E13" s="19" t="s">
        <v>13</v>
      </c>
      <c r="F13" s="31" t="n">
        <v>0.3333</v>
      </c>
      <c r="G13" s="31" t="n">
        <v>0</v>
      </c>
      <c r="H13" s="31" t="n">
        <v>0</v>
      </c>
      <c r="I13" s="31" t="n">
        <v>0</v>
      </c>
      <c r="J13" s="31" t="n">
        <v>0.3333</v>
      </c>
      <c r="K13" s="31" t="n">
        <v>0</v>
      </c>
      <c r="L13" s="31" t="n">
        <v>0</v>
      </c>
      <c r="M13" s="31" t="n">
        <v>0</v>
      </c>
      <c r="N13" s="31" t="n">
        <v>0.3333</v>
      </c>
      <c r="O13" s="31" t="n">
        <v>0</v>
      </c>
      <c r="P13" s="31" t="n">
        <v>0</v>
      </c>
      <c r="Q13" s="31" t="n">
        <v>1</v>
      </c>
    </row>
    <row r="14" customFormat="false" ht="13" hidden="false" customHeight="false" outlineLevel="0" collapsed="false">
      <c r="A14" s="33" t="s">
        <v>13</v>
      </c>
      <c r="B14" s="34"/>
      <c r="E14" s="19" t="s">
        <v>14</v>
      </c>
      <c r="F14" s="31" t="n">
        <v>0.3372</v>
      </c>
      <c r="G14" s="31" t="n">
        <v>0.0238</v>
      </c>
      <c r="H14" s="31" t="n">
        <v>0.0052</v>
      </c>
      <c r="I14" s="31" t="n">
        <v>0</v>
      </c>
      <c r="J14" s="31" t="n">
        <v>0.6119</v>
      </c>
      <c r="K14" s="31" t="n">
        <v>0.0201</v>
      </c>
      <c r="L14" s="31" t="n">
        <v>0</v>
      </c>
      <c r="M14" s="31" t="n">
        <v>0.0002</v>
      </c>
      <c r="N14" s="31" t="n">
        <v>0.0013</v>
      </c>
      <c r="O14" s="31" t="n">
        <v>0</v>
      </c>
      <c r="P14" s="31" t="n">
        <v>0.0002</v>
      </c>
      <c r="Q14" s="31" t="n">
        <v>1</v>
      </c>
    </row>
    <row r="15" customFormat="false" ht="13" hidden="false" customHeight="false" outlineLevel="0" collapsed="false">
      <c r="A15" s="33" t="s">
        <v>14</v>
      </c>
      <c r="B15" s="34" t="n">
        <v>690</v>
      </c>
      <c r="E15" s="19" t="s">
        <v>15</v>
      </c>
      <c r="F15" s="31" t="n">
        <v>0.4638</v>
      </c>
      <c r="G15" s="31" t="n">
        <v>0.0134</v>
      </c>
      <c r="H15" s="31" t="n">
        <v>0</v>
      </c>
      <c r="I15" s="31" t="n">
        <v>0</v>
      </c>
      <c r="J15" s="31" t="n">
        <v>0.37</v>
      </c>
      <c r="K15" s="31" t="n">
        <v>0.1528</v>
      </c>
      <c r="L15" s="31" t="n">
        <v>0</v>
      </c>
      <c r="M15" s="31" t="n">
        <v>0</v>
      </c>
      <c r="N15" s="31" t="n">
        <v>0</v>
      </c>
      <c r="O15" s="31" t="n">
        <v>0</v>
      </c>
      <c r="P15" s="31" t="n">
        <v>0</v>
      </c>
      <c r="Q15" s="31" t="n">
        <v>1</v>
      </c>
    </row>
    <row r="16" customFormat="false" ht="13" hidden="false" customHeight="false" outlineLevel="0" collapsed="false">
      <c r="A16" s="33" t="s">
        <v>15</v>
      </c>
      <c r="B16" s="34" t="n">
        <v>37</v>
      </c>
      <c r="E16" s="19" t="s">
        <v>16</v>
      </c>
      <c r="F16" s="31" t="n">
        <v>0</v>
      </c>
      <c r="G16" s="31" t="n">
        <v>0</v>
      </c>
      <c r="H16" s="31" t="n">
        <v>0</v>
      </c>
      <c r="I16" s="31" t="n">
        <v>0</v>
      </c>
      <c r="J16" s="31" t="n">
        <v>1</v>
      </c>
      <c r="K16" s="31" t="n">
        <v>0</v>
      </c>
      <c r="L16" s="31" t="n">
        <v>0</v>
      </c>
      <c r="M16" s="31" t="n">
        <v>0</v>
      </c>
      <c r="N16" s="31" t="n">
        <v>0</v>
      </c>
      <c r="O16" s="31" t="n">
        <v>0</v>
      </c>
      <c r="P16" s="31" t="n">
        <v>0</v>
      </c>
      <c r="Q16" s="31" t="n">
        <v>1</v>
      </c>
    </row>
    <row r="17" customFormat="false" ht="13" hidden="false" customHeight="false" outlineLevel="0" collapsed="false">
      <c r="A17" s="33" t="s">
        <v>16</v>
      </c>
      <c r="B17" s="34"/>
      <c r="E17" s="19" t="s">
        <v>17</v>
      </c>
      <c r="F17" s="31" t="n">
        <v>0</v>
      </c>
      <c r="G17" s="31" t="n">
        <v>0</v>
      </c>
      <c r="H17" s="31" t="n">
        <v>0</v>
      </c>
      <c r="I17" s="31" t="n">
        <v>0</v>
      </c>
      <c r="J17" s="31" t="n">
        <v>1</v>
      </c>
      <c r="K17" s="31" t="n">
        <v>0</v>
      </c>
      <c r="L17" s="31" t="n">
        <v>0</v>
      </c>
      <c r="M17" s="31" t="n">
        <v>0</v>
      </c>
      <c r="N17" s="31" t="n">
        <v>0</v>
      </c>
      <c r="O17" s="31" t="n">
        <v>0</v>
      </c>
      <c r="P17" s="31" t="n">
        <v>0</v>
      </c>
      <c r="Q17" s="31" t="n">
        <v>1</v>
      </c>
    </row>
    <row r="18" customFormat="false" ht="14.3" hidden="false" customHeight="true" outlineLevel="0" collapsed="false">
      <c r="A18" s="33" t="s">
        <v>17</v>
      </c>
      <c r="B18" s="34"/>
      <c r="E18" s="19" t="s">
        <v>18</v>
      </c>
      <c r="F18" s="31" t="n">
        <v>0</v>
      </c>
      <c r="G18" s="31" t="n">
        <v>0</v>
      </c>
      <c r="H18" s="31" t="n">
        <v>0</v>
      </c>
      <c r="I18" s="31" t="n">
        <v>1</v>
      </c>
      <c r="J18" s="31" t="n">
        <v>0</v>
      </c>
      <c r="K18" s="31" t="n">
        <v>0</v>
      </c>
      <c r="L18" s="31" t="n">
        <v>0</v>
      </c>
      <c r="M18" s="31" t="n">
        <v>0</v>
      </c>
      <c r="N18" s="31" t="n">
        <v>0</v>
      </c>
      <c r="O18" s="31" t="n">
        <v>0</v>
      </c>
      <c r="P18" s="31" t="n">
        <v>0</v>
      </c>
      <c r="Q18" s="31" t="n">
        <v>1</v>
      </c>
    </row>
    <row r="19" customFormat="false" ht="18" hidden="false" customHeight="true" outlineLevel="0" collapsed="false">
      <c r="A19" s="33" t="s">
        <v>18</v>
      </c>
      <c r="B19" s="34" t="n">
        <v>54</v>
      </c>
      <c r="E19" s="19" t="s">
        <v>19</v>
      </c>
      <c r="F19" s="31" t="n">
        <v>1</v>
      </c>
      <c r="G19" s="31" t="n">
        <v>0</v>
      </c>
      <c r="H19" s="31" t="n">
        <v>0</v>
      </c>
      <c r="I19" s="31" t="n">
        <v>0</v>
      </c>
      <c r="J19" s="31" t="n">
        <v>0</v>
      </c>
      <c r="K19" s="31" t="n">
        <v>0</v>
      </c>
      <c r="L19" s="31" t="n">
        <v>0</v>
      </c>
      <c r="M19" s="31" t="n">
        <v>0</v>
      </c>
      <c r="N19" s="31" t="n">
        <v>0</v>
      </c>
      <c r="O19" s="31" t="n">
        <v>0</v>
      </c>
      <c r="P19" s="31" t="n">
        <v>0</v>
      </c>
      <c r="Q19" s="31" t="n">
        <v>1</v>
      </c>
    </row>
    <row r="20" customFormat="false" ht="17.4" hidden="false" customHeight="true" outlineLevel="0" collapsed="false">
      <c r="A20" s="33" t="s">
        <v>19</v>
      </c>
      <c r="B20" s="34"/>
    </row>
    <row r="21" customFormat="false" ht="46.25" hidden="false" customHeight="false" outlineLevel="0" collapsed="false">
      <c r="A21" s="33" t="s">
        <v>20</v>
      </c>
      <c r="B21" s="33" t="n">
        <v>11972</v>
      </c>
      <c r="E21" s="19" t="s">
        <v>3</v>
      </c>
      <c r="F21" s="21" t="s">
        <v>22</v>
      </c>
      <c r="G21" s="21" t="s">
        <v>27</v>
      </c>
      <c r="H21" s="21" t="s">
        <v>28</v>
      </c>
      <c r="I21" s="21" t="s">
        <v>29</v>
      </c>
      <c r="J21" s="21" t="s">
        <v>30</v>
      </c>
      <c r="K21" s="21" t="s">
        <v>31</v>
      </c>
      <c r="L21" s="21" t="s">
        <v>32</v>
      </c>
      <c r="M21" s="21" t="s">
        <v>33</v>
      </c>
      <c r="N21" s="21" t="s">
        <v>34</v>
      </c>
      <c r="O21" s="21" t="s">
        <v>35</v>
      </c>
      <c r="P21" s="21" t="s">
        <v>36</v>
      </c>
      <c r="Q21" s="22" t="s">
        <v>26</v>
      </c>
    </row>
    <row r="22" customFormat="false" ht="13" hidden="false" customHeight="false" outlineLevel="0" collapsed="false">
      <c r="E22" s="19" t="s">
        <v>4</v>
      </c>
      <c r="F22" s="35"/>
      <c r="G22" s="35"/>
      <c r="H22" s="35"/>
      <c r="I22" s="35"/>
      <c r="J22" s="35"/>
      <c r="K22" s="35"/>
      <c r="L22" s="35"/>
      <c r="M22" s="35"/>
      <c r="N22" s="35"/>
      <c r="O22" s="35"/>
      <c r="P22" s="35"/>
      <c r="Q22" s="30"/>
    </row>
    <row r="23" customFormat="false" ht="13" hidden="false" customHeight="false" outlineLevel="0" collapsed="false">
      <c r="E23" s="19" t="s">
        <v>5</v>
      </c>
      <c r="F23" s="36" t="n">
        <f aca="false">$B$6*F5</f>
        <v>719.4852</v>
      </c>
      <c r="G23" s="36" t="n">
        <f aca="false">$B$6*G5</f>
        <v>25.8633</v>
      </c>
      <c r="H23" s="36" t="n">
        <f aca="false">$B$6*H5</f>
        <v>0.7533</v>
      </c>
      <c r="I23" s="36" t="n">
        <f aca="false">$B$6*I5</f>
        <v>0</v>
      </c>
      <c r="J23" s="36" t="n">
        <f aca="false">$B$6*J5</f>
        <v>90.5634</v>
      </c>
      <c r="K23" s="36" t="n">
        <f aca="false">$B$6*K5</f>
        <v>0</v>
      </c>
      <c r="L23" s="36" t="n">
        <f aca="false">$B$6*L5</f>
        <v>0</v>
      </c>
      <c r="M23" s="36" t="n">
        <f aca="false">$B$6*M5</f>
        <v>0</v>
      </c>
      <c r="N23" s="36" t="n">
        <f aca="false">$B$6*N5</f>
        <v>0</v>
      </c>
      <c r="O23" s="36" t="n">
        <f aca="false">$B$6*O5</f>
        <v>0.3348</v>
      </c>
      <c r="P23" s="36" t="n">
        <f aca="false">$B$6*P5</f>
        <v>0</v>
      </c>
      <c r="Q23" s="37" t="n">
        <f aca="false">SUM(F23:P23)</f>
        <v>837</v>
      </c>
    </row>
    <row r="24" customFormat="false" ht="13" hidden="false" customHeight="false" outlineLevel="0" collapsed="false">
      <c r="E24" s="19" t="s">
        <v>6</v>
      </c>
      <c r="F24" s="36" t="n">
        <f aca="false">$B$7*F6</f>
        <v>142.1784</v>
      </c>
      <c r="G24" s="36" t="n">
        <f aca="false">$B$7*G6</f>
        <v>7.9632</v>
      </c>
      <c r="H24" s="36" t="n">
        <f aca="false">$B$7*H6</f>
        <v>0.6048</v>
      </c>
      <c r="I24" s="36" t="n">
        <f aca="false">$B$7*I6</f>
        <v>0</v>
      </c>
      <c r="J24" s="36" t="n">
        <f aca="false">$B$7*J6</f>
        <v>17.2536</v>
      </c>
      <c r="K24" s="36" t="n">
        <f aca="false">$B$7*K6</f>
        <v>0</v>
      </c>
      <c r="L24" s="36" t="n">
        <f aca="false">$B$7*L6</f>
        <v>0</v>
      </c>
      <c r="M24" s="36" t="n">
        <f aca="false">$B$7*M6</f>
        <v>0</v>
      </c>
      <c r="N24" s="36" t="n">
        <f aca="false">$B$7*N6</f>
        <v>0</v>
      </c>
      <c r="O24" s="36" t="n">
        <f aca="false">$B$7*O6</f>
        <v>0</v>
      </c>
      <c r="P24" s="36" t="n">
        <f aca="false">$B$7*P6</f>
        <v>0</v>
      </c>
      <c r="Q24" s="37" t="n">
        <f aca="false">$B$7*Q6</f>
        <v>168</v>
      </c>
    </row>
    <row r="25" customFormat="false" ht="13" hidden="false" customHeight="false" outlineLevel="0" collapsed="false">
      <c r="E25" s="19" t="s">
        <v>7</v>
      </c>
      <c r="F25" s="36" t="n">
        <f aca="false">$B$8*F7</f>
        <v>326.8955</v>
      </c>
      <c r="G25" s="36" t="n">
        <f aca="false">$B$8*G7</f>
        <v>11.2465</v>
      </c>
      <c r="H25" s="36" t="n">
        <f aca="false">$B$8*H7</f>
        <v>0.5395</v>
      </c>
      <c r="I25" s="36" t="n">
        <f aca="false">$B$8*I7</f>
        <v>0</v>
      </c>
      <c r="J25" s="36" t="n">
        <f aca="false">$B$8*J7</f>
        <v>76.3185</v>
      </c>
      <c r="K25" s="36" t="n">
        <f aca="false">$B$8*K7</f>
        <v>0</v>
      </c>
      <c r="L25" s="36" t="n">
        <f aca="false">$B$8*L7</f>
        <v>0</v>
      </c>
      <c r="M25" s="36" t="n">
        <f aca="false">$B$8*M7</f>
        <v>0</v>
      </c>
      <c r="N25" s="36" t="n">
        <f aca="false">$B$8*N7</f>
        <v>0</v>
      </c>
      <c r="O25" s="36" t="n">
        <f aca="false">$B$8*O7</f>
        <v>0</v>
      </c>
      <c r="P25" s="36" t="n">
        <f aca="false">$B$8*P7</f>
        <v>0</v>
      </c>
      <c r="Q25" s="37" t="n">
        <f aca="false">$B$8*Q7</f>
        <v>415</v>
      </c>
    </row>
    <row r="26" customFormat="false" ht="13" hidden="false" customHeight="false" outlineLevel="0" collapsed="false">
      <c r="E26" s="19" t="s">
        <v>8</v>
      </c>
      <c r="F26" s="36" t="n">
        <f aca="false">$B$9*F8</f>
        <v>407.5435</v>
      </c>
      <c r="G26" s="36" t="n">
        <f aca="false">$B$9*G8</f>
        <v>7.579</v>
      </c>
      <c r="H26" s="36" t="n">
        <f aca="false">$B$9*H8</f>
        <v>0.8957</v>
      </c>
      <c r="I26" s="36" t="n">
        <f aca="false">$B$9*I8</f>
        <v>0</v>
      </c>
      <c r="J26" s="36" t="n">
        <f aca="false">$B$9*J8</f>
        <v>273.0507</v>
      </c>
      <c r="K26" s="36" t="n">
        <f aca="false">$B$9*K8</f>
        <v>0</v>
      </c>
      <c r="L26" s="36" t="n">
        <f aca="false">$B$9*L8</f>
        <v>0</v>
      </c>
      <c r="M26" s="36" t="n">
        <f aca="false">$B$9*M8</f>
        <v>0</v>
      </c>
      <c r="N26" s="36" t="n">
        <f aca="false">$B$9*N8</f>
        <v>0</v>
      </c>
      <c r="O26" s="36" t="n">
        <f aca="false">$B$9*O8</f>
        <v>0</v>
      </c>
      <c r="P26" s="36" t="n">
        <f aca="false">$B$9*P8</f>
        <v>0</v>
      </c>
      <c r="Q26" s="37" t="n">
        <f aca="false">$B$9*Q8</f>
        <v>689</v>
      </c>
    </row>
    <row r="27" customFormat="false" ht="13" hidden="false" customHeight="false" outlineLevel="0" collapsed="false">
      <c r="E27" s="19" t="s">
        <v>9</v>
      </c>
      <c r="F27" s="36" t="n">
        <f aca="false">$B$10*F9</f>
        <v>1308.132</v>
      </c>
      <c r="G27" s="36" t="n">
        <f aca="false">$B$10*G9</f>
        <v>135.1092</v>
      </c>
      <c r="H27" s="36" t="n">
        <f aca="false">$B$10*H9</f>
        <v>12.0288</v>
      </c>
      <c r="I27" s="36" t="n">
        <f aca="false">$B$10*I9</f>
        <v>0</v>
      </c>
      <c r="J27" s="36" t="n">
        <f aca="false">$B$10*J9</f>
        <v>691.4412</v>
      </c>
      <c r="K27" s="36" t="n">
        <f aca="false">$B$10*K9</f>
        <v>0.6444</v>
      </c>
      <c r="L27" s="36" t="n">
        <f aca="false">$B$10*L9</f>
        <v>0</v>
      </c>
      <c r="M27" s="36" t="n">
        <f aca="false">$B$10*M9</f>
        <v>0</v>
      </c>
      <c r="N27" s="36" t="n">
        <f aca="false">$B$10*N9</f>
        <v>0.4296</v>
      </c>
      <c r="O27" s="36" t="n">
        <f aca="false">$B$10*O9</f>
        <v>0</v>
      </c>
      <c r="P27" s="36" t="n">
        <f aca="false">$B$10*P9</f>
        <v>0</v>
      </c>
      <c r="Q27" s="37" t="n">
        <f aca="false">$B$10*Q9</f>
        <v>2148</v>
      </c>
    </row>
    <row r="28" customFormat="false" ht="13" hidden="false" customHeight="false" outlineLevel="0" collapsed="false">
      <c r="E28" s="19" t="s">
        <v>10</v>
      </c>
      <c r="F28" s="36" t="n">
        <f aca="false">$B$11*F10</f>
        <v>891.656</v>
      </c>
      <c r="G28" s="36" t="n">
        <f aca="false">$B$11*G10</f>
        <v>73.1848</v>
      </c>
      <c r="H28" s="36" t="n">
        <f aca="false">$B$11*H10</f>
        <v>11.6224</v>
      </c>
      <c r="I28" s="36" t="n">
        <f aca="false">$B$11*I10</f>
        <v>0</v>
      </c>
      <c r="J28" s="36" t="n">
        <f aca="false">$B$11*J10</f>
        <v>831.728</v>
      </c>
      <c r="K28" s="36" t="n">
        <f aca="false">$B$11*K10</f>
        <v>5.6296</v>
      </c>
      <c r="L28" s="36" t="n">
        <f aca="false">$B$11*L10</f>
        <v>0.1816</v>
      </c>
      <c r="M28" s="36" t="n">
        <f aca="false">$B$11*M10</f>
        <v>0</v>
      </c>
      <c r="N28" s="36" t="n">
        <f aca="false">$B$11*N10</f>
        <v>1.9976</v>
      </c>
      <c r="O28" s="36" t="n">
        <f aca="false">$B$11*O10</f>
        <v>0</v>
      </c>
      <c r="P28" s="36" t="n">
        <f aca="false">$B$11*P10</f>
        <v>0</v>
      </c>
      <c r="Q28" s="37" t="n">
        <f aca="false">$B$11*Q10</f>
        <v>1816</v>
      </c>
    </row>
    <row r="29" customFormat="false" ht="13" hidden="false" customHeight="false" outlineLevel="0" collapsed="false">
      <c r="E29" s="19" t="s">
        <v>11</v>
      </c>
      <c r="F29" s="36" t="n">
        <f aca="false">$B$12*F11</f>
        <v>67.053</v>
      </c>
      <c r="G29" s="36" t="n">
        <f aca="false">$B$12*G11</f>
        <v>12.3291</v>
      </c>
      <c r="H29" s="36" t="n">
        <f aca="false">$B$12*H11</f>
        <v>1.0197</v>
      </c>
      <c r="I29" s="36" t="n">
        <f aca="false">$B$12*I11</f>
        <v>0</v>
      </c>
      <c r="J29" s="36" t="n">
        <f aca="false">$B$12*J11</f>
        <v>226.0026</v>
      </c>
      <c r="K29" s="36" t="n">
        <f aca="false">$B$12*K11</f>
        <v>1.8231</v>
      </c>
      <c r="L29" s="36" t="n">
        <f aca="false">$B$12*L11</f>
        <v>0</v>
      </c>
      <c r="M29" s="36" t="n">
        <f aca="false">$B$12*M11</f>
        <v>0.4635</v>
      </c>
      <c r="N29" s="36" t="n">
        <f aca="false">$B$12*N11</f>
        <v>0.3399</v>
      </c>
      <c r="O29" s="36" t="n">
        <f aca="false">$B$12*O11</f>
        <v>0</v>
      </c>
      <c r="P29" s="36" t="n">
        <f aca="false">$B$12*P11</f>
        <v>0</v>
      </c>
      <c r="Q29" s="37" t="n">
        <f aca="false">$B$12*Q11</f>
        <v>309</v>
      </c>
    </row>
    <row r="30" customFormat="false" ht="13" hidden="false" customHeight="false" outlineLevel="0" collapsed="false">
      <c r="E30" s="19" t="s">
        <v>12</v>
      </c>
      <c r="F30" s="36" t="n">
        <f aca="false">$B$13*F12</f>
        <v>2207.8119</v>
      </c>
      <c r="G30" s="36" t="n">
        <f aca="false">$B$13*G12</f>
        <v>216.8859</v>
      </c>
      <c r="H30" s="36" t="n">
        <f aca="false">$B$13*H12</f>
        <v>8.1753</v>
      </c>
      <c r="I30" s="36" t="n">
        <f aca="false">$B$13*I12</f>
        <v>0</v>
      </c>
      <c r="J30" s="36" t="n">
        <f aca="false">$B$13*J12</f>
        <v>1300.3536</v>
      </c>
      <c r="K30" s="36" t="n">
        <f aca="false">$B$13*K12</f>
        <v>986.3259</v>
      </c>
      <c r="L30" s="36" t="n">
        <f aca="false">$B$13*L12</f>
        <v>0</v>
      </c>
      <c r="M30" s="36" t="n">
        <f aca="false">$B$13*M12</f>
        <v>78.8676</v>
      </c>
      <c r="N30" s="36" t="n">
        <f aca="false">$B$13*N12</f>
        <v>10.5798</v>
      </c>
      <c r="O30" s="36" t="n">
        <f aca="false">$B$13*O12</f>
        <v>0</v>
      </c>
      <c r="P30" s="36" t="n">
        <f aca="false">$B$13*P12</f>
        <v>0</v>
      </c>
      <c r="Q30" s="37" t="n">
        <f aca="false">$B$13*Q12</f>
        <v>4809</v>
      </c>
    </row>
    <row r="31" customFormat="false" ht="13" hidden="false" customHeight="false" outlineLevel="0" collapsed="false">
      <c r="E31" s="19" t="s">
        <v>13</v>
      </c>
      <c r="F31" s="36" t="n">
        <f aca="false">$B$14*F13</f>
        <v>0</v>
      </c>
      <c r="G31" s="36" t="n">
        <f aca="false">$B$14*G13</f>
        <v>0</v>
      </c>
      <c r="H31" s="36" t="n">
        <f aca="false">$B$14*H13</f>
        <v>0</v>
      </c>
      <c r="I31" s="36" t="n">
        <f aca="false">$B$14*I13</f>
        <v>0</v>
      </c>
      <c r="J31" s="36" t="n">
        <f aca="false">$B$14*J13</f>
        <v>0</v>
      </c>
      <c r="K31" s="36" t="n">
        <f aca="false">$B$14*K13</f>
        <v>0</v>
      </c>
      <c r="L31" s="36" t="n">
        <f aca="false">$B$14*L13</f>
        <v>0</v>
      </c>
      <c r="M31" s="36" t="n">
        <f aca="false">$B$14*M13</f>
        <v>0</v>
      </c>
      <c r="N31" s="36" t="n">
        <f aca="false">$B$14*N13</f>
        <v>0</v>
      </c>
      <c r="O31" s="36" t="n">
        <f aca="false">$B$14*O13</f>
        <v>0</v>
      </c>
      <c r="P31" s="36" t="n">
        <f aca="false">$B$14*P13</f>
        <v>0</v>
      </c>
      <c r="Q31" s="37" t="n">
        <f aca="false">$B$14*Q13</f>
        <v>0</v>
      </c>
    </row>
    <row r="32" customFormat="false" ht="13" hidden="false" customHeight="false" outlineLevel="0" collapsed="false">
      <c r="E32" s="19" t="s">
        <v>14</v>
      </c>
      <c r="F32" s="36" t="n">
        <f aca="false">$B$15*F14</f>
        <v>232.668</v>
      </c>
      <c r="G32" s="36" t="n">
        <f aca="false">$B$15*G14</f>
        <v>16.422</v>
      </c>
      <c r="H32" s="36" t="n">
        <f aca="false">$B$15*H14</f>
        <v>3.588</v>
      </c>
      <c r="I32" s="36" t="n">
        <f aca="false">$B$15*I14</f>
        <v>0</v>
      </c>
      <c r="J32" s="36" t="n">
        <f aca="false">$B$15*J14</f>
        <v>422.211</v>
      </c>
      <c r="K32" s="36" t="n">
        <f aca="false">$B$15*K14</f>
        <v>13.869</v>
      </c>
      <c r="L32" s="36" t="n">
        <f aca="false">$B$15*L14</f>
        <v>0</v>
      </c>
      <c r="M32" s="36" t="n">
        <f aca="false">$B$15*M14</f>
        <v>0.138</v>
      </c>
      <c r="N32" s="36" t="n">
        <f aca="false">$B$15*N14</f>
        <v>0.897</v>
      </c>
      <c r="O32" s="36" t="n">
        <f aca="false">$B$15*O14</f>
        <v>0</v>
      </c>
      <c r="P32" s="36" t="n">
        <f aca="false">$B$15*P14</f>
        <v>0.138</v>
      </c>
      <c r="Q32" s="37" t="n">
        <f aca="false">$B$15*Q14</f>
        <v>690</v>
      </c>
    </row>
    <row r="33" customFormat="false" ht="13" hidden="false" customHeight="false" outlineLevel="0" collapsed="false">
      <c r="E33" s="19" t="s">
        <v>15</v>
      </c>
      <c r="F33" s="36" t="n">
        <f aca="false">$B$16*F15</f>
        <v>17.1606</v>
      </c>
      <c r="G33" s="36" t="n">
        <f aca="false">$B$16*G15</f>
        <v>0.4958</v>
      </c>
      <c r="H33" s="36" t="n">
        <f aca="false">$B$16*H15</f>
        <v>0</v>
      </c>
      <c r="I33" s="36" t="n">
        <f aca="false">$B$16*I15</f>
        <v>0</v>
      </c>
      <c r="J33" s="36" t="n">
        <f aca="false">$B$16*J15</f>
        <v>13.69</v>
      </c>
      <c r="K33" s="36" t="n">
        <f aca="false">$B$16*K15</f>
        <v>5.6536</v>
      </c>
      <c r="L33" s="36" t="n">
        <f aca="false">$B$16*L15</f>
        <v>0</v>
      </c>
      <c r="M33" s="36" t="n">
        <f aca="false">$B$16*M15</f>
        <v>0</v>
      </c>
      <c r="N33" s="36" t="n">
        <f aca="false">$B$16*N15</f>
        <v>0</v>
      </c>
      <c r="O33" s="36" t="n">
        <f aca="false">$B$16*O15</f>
        <v>0</v>
      </c>
      <c r="P33" s="36" t="n">
        <f aca="false">$B$16*P15</f>
        <v>0</v>
      </c>
      <c r="Q33" s="37" t="n">
        <f aca="false">$B$16*Q15</f>
        <v>37</v>
      </c>
    </row>
    <row r="34" customFormat="false" ht="13" hidden="false" customHeight="false" outlineLevel="0" collapsed="false">
      <c r="E34" s="19" t="s">
        <v>16</v>
      </c>
      <c r="F34" s="36" t="n">
        <f aca="false">$B$17*F16</f>
        <v>0</v>
      </c>
      <c r="G34" s="36" t="n">
        <f aca="false">$B$17*G16</f>
        <v>0</v>
      </c>
      <c r="H34" s="36" t="n">
        <f aca="false">$B$17*H16</f>
        <v>0</v>
      </c>
      <c r="I34" s="36" t="n">
        <f aca="false">$B$17*I16</f>
        <v>0</v>
      </c>
      <c r="J34" s="36" t="n">
        <f aca="false">$B$17*J16</f>
        <v>0</v>
      </c>
      <c r="K34" s="36" t="n">
        <f aca="false">$B$17*K16</f>
        <v>0</v>
      </c>
      <c r="L34" s="36" t="n">
        <f aca="false">$B$17*L16</f>
        <v>0</v>
      </c>
      <c r="M34" s="36" t="n">
        <f aca="false">$B$17*M16</f>
        <v>0</v>
      </c>
      <c r="N34" s="36" t="n">
        <f aca="false">$B$17*N16</f>
        <v>0</v>
      </c>
      <c r="O34" s="36" t="n">
        <f aca="false">$B$17*O16</f>
        <v>0</v>
      </c>
      <c r="P34" s="36" t="n">
        <f aca="false">$B$17*P16</f>
        <v>0</v>
      </c>
      <c r="Q34" s="37" t="n">
        <f aca="false">$B$17*Q16</f>
        <v>0</v>
      </c>
    </row>
    <row r="35" customFormat="false" ht="13" hidden="false" customHeight="false" outlineLevel="0" collapsed="false">
      <c r="E35" s="19" t="s">
        <v>17</v>
      </c>
      <c r="F35" s="36" t="n">
        <f aca="false">$B$18*F17</f>
        <v>0</v>
      </c>
      <c r="G35" s="36" t="n">
        <f aca="false">$B$18*G17</f>
        <v>0</v>
      </c>
      <c r="H35" s="36" t="n">
        <f aca="false">$B$18*H17</f>
        <v>0</v>
      </c>
      <c r="I35" s="36" t="n">
        <f aca="false">$B$18*I17</f>
        <v>0</v>
      </c>
      <c r="J35" s="36" t="n">
        <f aca="false">$B$18*J17</f>
        <v>0</v>
      </c>
      <c r="K35" s="36" t="n">
        <f aca="false">$B$18*K17</f>
        <v>0</v>
      </c>
      <c r="L35" s="36" t="n">
        <f aca="false">$B$18*L17</f>
        <v>0</v>
      </c>
      <c r="M35" s="36" t="n">
        <f aca="false">$B$18*M17</f>
        <v>0</v>
      </c>
      <c r="N35" s="36" t="n">
        <f aca="false">$B$18*N17</f>
        <v>0</v>
      </c>
      <c r="O35" s="36" t="n">
        <f aca="false">$B$18*O17</f>
        <v>0</v>
      </c>
      <c r="P35" s="36" t="n">
        <f aca="false">$B$18*P17</f>
        <v>0</v>
      </c>
      <c r="Q35" s="37" t="n">
        <f aca="false">$B$18*Q17</f>
        <v>0</v>
      </c>
    </row>
    <row r="36" customFormat="false" ht="35.05" hidden="false" customHeight="false" outlineLevel="0" collapsed="false">
      <c r="E36" s="19" t="s">
        <v>18</v>
      </c>
      <c r="F36" s="36" t="n">
        <f aca="false">$B$19*F18</f>
        <v>0</v>
      </c>
      <c r="G36" s="36" t="n">
        <f aca="false">$B$19*G18</f>
        <v>0</v>
      </c>
      <c r="H36" s="36" t="n">
        <f aca="false">$B$19*H18</f>
        <v>0</v>
      </c>
      <c r="I36" s="36" t="n">
        <f aca="false">$B$19*I18</f>
        <v>54</v>
      </c>
      <c r="J36" s="36" t="n">
        <f aca="false">$B$19*J18</f>
        <v>0</v>
      </c>
      <c r="K36" s="36" t="n">
        <f aca="false">$B$19*K18</f>
        <v>0</v>
      </c>
      <c r="L36" s="36" t="n">
        <f aca="false">$B$19*L18</f>
        <v>0</v>
      </c>
      <c r="M36" s="36" t="n">
        <f aca="false">$B$19*M18</f>
        <v>0</v>
      </c>
      <c r="N36" s="36" t="n">
        <f aca="false">$B$19*N18</f>
        <v>0</v>
      </c>
      <c r="O36" s="36" t="n">
        <f aca="false">$B$19*O18</f>
        <v>0</v>
      </c>
      <c r="P36" s="36" t="n">
        <f aca="false">$B$19*P18</f>
        <v>0</v>
      </c>
      <c r="Q36" s="37" t="n">
        <f aca="false">$B$19*Q18</f>
        <v>54</v>
      </c>
    </row>
    <row r="37" customFormat="false" ht="24" hidden="false" customHeight="false" outlineLevel="0" collapsed="false">
      <c r="E37" s="19" t="s">
        <v>19</v>
      </c>
      <c r="F37" s="36" t="n">
        <f aca="false">$B$20*F19</f>
        <v>0</v>
      </c>
      <c r="G37" s="36" t="n">
        <f aca="false">$B$20*G19</f>
        <v>0</v>
      </c>
      <c r="H37" s="36" t="n">
        <f aca="false">$B$20*H19</f>
        <v>0</v>
      </c>
      <c r="I37" s="36" t="n">
        <f aca="false">$B$20*I19</f>
        <v>0</v>
      </c>
      <c r="J37" s="36" t="n">
        <f aca="false">$B$20*J19</f>
        <v>0</v>
      </c>
      <c r="K37" s="36" t="n">
        <f aca="false">$B$20*K19</f>
        <v>0</v>
      </c>
      <c r="L37" s="36" t="n">
        <f aca="false">$B$20*L19</f>
        <v>0</v>
      </c>
      <c r="M37" s="36" t="n">
        <f aca="false">$B$20*M19</f>
        <v>0</v>
      </c>
      <c r="N37" s="36" t="n">
        <f aca="false">$B$20*N19</f>
        <v>0</v>
      </c>
      <c r="O37" s="36" t="n">
        <f aca="false">$B$20*O19</f>
        <v>0</v>
      </c>
      <c r="P37" s="36" t="n">
        <f aca="false">$B$20*P19</f>
        <v>0</v>
      </c>
      <c r="Q37" s="37" t="n">
        <f aca="false">$B$20*Q19</f>
        <v>0</v>
      </c>
    </row>
    <row r="38" customFormat="false" ht="13" hidden="false" customHeight="false" outlineLevel="0" collapsed="false">
      <c r="E38" s="19" t="s">
        <v>20</v>
      </c>
      <c r="F38" s="36" t="n">
        <f aca="false">SUM(F23:F37)</f>
        <v>6320.5841</v>
      </c>
      <c r="G38" s="36" t="n">
        <f aca="false">SUM(G23:G37)</f>
        <v>507.0788</v>
      </c>
      <c r="H38" s="36" t="n">
        <f aca="false">SUM(H23:H37)</f>
        <v>39.2275</v>
      </c>
      <c r="I38" s="36" t="n">
        <f aca="false">SUM(I23:I37)</f>
        <v>54</v>
      </c>
      <c r="J38" s="36" t="n">
        <f aca="false">SUM(J23:J37)</f>
        <v>3942.6126</v>
      </c>
      <c r="K38" s="36" t="n">
        <f aca="false">SUM(K23:K37)</f>
        <v>1013.9456</v>
      </c>
      <c r="L38" s="36" t="n">
        <f aca="false">SUM(L23:L37)</f>
        <v>0.1816</v>
      </c>
      <c r="M38" s="36" t="n">
        <f aca="false">SUM(M23:M37)</f>
        <v>79.4691</v>
      </c>
      <c r="N38" s="36" t="n">
        <f aca="false">SUM(N23:N37)</f>
        <v>14.2439</v>
      </c>
      <c r="O38" s="36" t="n">
        <f aca="false">SUM(O23:O37)</f>
        <v>0.3348</v>
      </c>
      <c r="P38" s="36" t="n">
        <f aca="false">SUM(P23:P37)</f>
        <v>0.138</v>
      </c>
      <c r="Q38" s="28" t="n">
        <f aca="false">SUM(Q23:Q37)</f>
        <v>11972</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38"/>
  <sheetViews>
    <sheetView showFormulas="false" showGridLines="true" showRowColHeaders="true" showZeros="true" rightToLeft="false" tabSelected="false" showOutlineSymbols="true" defaultGridColor="true" view="normal" topLeftCell="A10" colorId="64" zoomScale="80" zoomScaleNormal="80" zoomScalePageLayoutView="100" workbookViewId="0">
      <selection pane="topLeft" activeCell="S42" activeCellId="0" sqref="S42"/>
    </sheetView>
  </sheetViews>
  <sheetFormatPr defaultColWidth="11.53515625" defaultRowHeight="12.8" customHeight="true" zeroHeight="false" outlineLevelRow="0" outlineLevelCol="0"/>
  <cols>
    <col collapsed="false" customWidth="true" hidden="false" outlineLevel="0" max="1" min="1" style="32" width="13.22"/>
    <col collapsed="false" customWidth="true" hidden="false" outlineLevel="0" max="16" min="16" style="32" width="17.39"/>
    <col collapsed="false" customWidth="true" hidden="false" outlineLevel="0" max="23" min="23" style="32" width="13.35"/>
  </cols>
  <sheetData>
    <row r="1" customFormat="false" ht="46.25" hidden="false" customHeight="false" outlineLevel="0" collapsed="false">
      <c r="A1" s="19" t="s">
        <v>3</v>
      </c>
      <c r="B1" s="19" t="s">
        <v>22</v>
      </c>
      <c r="C1" s="19" t="s">
        <v>27</v>
      </c>
      <c r="D1" s="19" t="s">
        <v>28</v>
      </c>
      <c r="E1" s="19" t="s">
        <v>29</v>
      </c>
      <c r="F1" s="19" t="s">
        <v>30</v>
      </c>
      <c r="G1" s="19" t="s">
        <v>31</v>
      </c>
      <c r="H1" s="19" t="s">
        <v>32</v>
      </c>
      <c r="I1" s="19" t="s">
        <v>33</v>
      </c>
      <c r="J1" s="19" t="s">
        <v>34</v>
      </c>
      <c r="K1" s="19" t="s">
        <v>35</v>
      </c>
      <c r="L1" s="19" t="s">
        <v>36</v>
      </c>
      <c r="M1" s="19" t="s">
        <v>26</v>
      </c>
      <c r="O1" s="38" t="s">
        <v>44</v>
      </c>
      <c r="P1" s="38" t="s">
        <v>45</v>
      </c>
      <c r="Q1" s="38" t="s">
        <v>46</v>
      </c>
      <c r="R1" s="38" t="s">
        <v>47</v>
      </c>
      <c r="S1" s="39" t="s">
        <v>48</v>
      </c>
      <c r="T1" s="40" t="s">
        <v>49</v>
      </c>
      <c r="U1" s="41" t="s">
        <v>50</v>
      </c>
      <c r="V1" s="40" t="s">
        <v>51</v>
      </c>
      <c r="W1" s="41" t="s">
        <v>52</v>
      </c>
      <c r="X1" s="40" t="s">
        <v>53</v>
      </c>
      <c r="Y1" s="41" t="s">
        <v>54</v>
      </c>
      <c r="Z1" s="40" t="s">
        <v>55</v>
      </c>
      <c r="AA1" s="41" t="s">
        <v>56</v>
      </c>
      <c r="AB1" s="40" t="s">
        <v>57</v>
      </c>
      <c r="AC1" s="41" t="s">
        <v>58</v>
      </c>
    </row>
    <row r="2" customFormat="false" ht="15" hidden="false" customHeight="false" outlineLevel="0" collapsed="false">
      <c r="A2" s="19" t="s">
        <v>4</v>
      </c>
      <c r="B2" s="19"/>
      <c r="C2" s="19"/>
      <c r="D2" s="19"/>
      <c r="E2" s="19"/>
      <c r="F2" s="19"/>
      <c r="G2" s="19"/>
      <c r="H2" s="19"/>
      <c r="I2" s="19"/>
      <c r="J2" s="19"/>
      <c r="K2" s="19"/>
      <c r="L2" s="19"/>
      <c r="M2" s="19"/>
      <c r="O2" s="38"/>
      <c r="P2" s="38"/>
      <c r="Q2" s="38"/>
      <c r="R2" s="38"/>
      <c r="S2" s="38" t="s">
        <v>59</v>
      </c>
      <c r="T2" s="42" t="s">
        <v>60</v>
      </c>
      <c r="U2" s="43" t="s">
        <v>60</v>
      </c>
      <c r="V2" s="42" t="s">
        <v>60</v>
      </c>
      <c r="W2" s="43" t="s">
        <v>60</v>
      </c>
      <c r="X2" s="42" t="s">
        <v>60</v>
      </c>
      <c r="Y2" s="43" t="s">
        <v>60</v>
      </c>
      <c r="Z2" s="42" t="s">
        <v>59</v>
      </c>
      <c r="AA2" s="43" t="s">
        <v>59</v>
      </c>
      <c r="AB2" s="42" t="s">
        <v>60</v>
      </c>
      <c r="AC2" s="43" t="s">
        <v>60</v>
      </c>
    </row>
    <row r="3" customFormat="false" ht="15" hidden="false" customHeight="false" outlineLevel="0" collapsed="false">
      <c r="A3" s="19" t="s">
        <v>5</v>
      </c>
      <c r="B3" s="36" t="n">
        <v>719.4852</v>
      </c>
      <c r="C3" s="36" t="n">
        <v>25.8633</v>
      </c>
      <c r="D3" s="36" t="n">
        <v>0.7533</v>
      </c>
      <c r="E3" s="36" t="n">
        <v>0</v>
      </c>
      <c r="F3" s="36" t="n">
        <v>90.5634</v>
      </c>
      <c r="G3" s="36" t="n">
        <v>0</v>
      </c>
      <c r="H3" s="36" t="n">
        <v>0</v>
      </c>
      <c r="I3" s="36" t="n">
        <v>0</v>
      </c>
      <c r="J3" s="36" t="n">
        <v>0</v>
      </c>
      <c r="K3" s="36" t="n">
        <v>0.3348</v>
      </c>
      <c r="L3" s="36" t="n">
        <v>0</v>
      </c>
      <c r="M3" s="37" t="n">
        <v>837</v>
      </c>
      <c r="O3" s="44" t="s">
        <v>61</v>
      </c>
      <c r="P3" s="44" t="s">
        <v>62</v>
      </c>
      <c r="Q3" s="44" t="s">
        <v>63</v>
      </c>
      <c r="R3" s="44" t="s">
        <v>64</v>
      </c>
      <c r="S3" s="45" t="n">
        <v>61.54</v>
      </c>
      <c r="T3" s="46" t="n">
        <v>2149.08</v>
      </c>
      <c r="U3" s="47" t="n">
        <f aca="false">(T3*(B3+G3)/$M$18)</f>
        <v>129.153963716672</v>
      </c>
      <c r="V3" s="46" t="n">
        <v>29.83</v>
      </c>
      <c r="W3" s="48" t="n">
        <f aca="false">(V3*((B3+G3))/$M$18)</f>
        <v>1.79270326729034</v>
      </c>
      <c r="X3" s="46" t="n">
        <v>116.35</v>
      </c>
      <c r="Y3" s="48" t="n">
        <f aca="false">(X3*((B3+G3))/$M$18)</f>
        <v>6.9923240076846</v>
      </c>
      <c r="Z3" s="46" t="n">
        <v>194.86</v>
      </c>
      <c r="AA3" s="48" t="n">
        <f aca="false">(Z3*((B3+G3))/$M$18)</f>
        <v>11.7105651580354</v>
      </c>
      <c r="AB3" s="49" t="n">
        <v>7.9</v>
      </c>
      <c r="AC3" s="48" t="n">
        <f aca="false">(AB3*((B3+G3))/$M$18)</f>
        <v>0.474768884062813</v>
      </c>
    </row>
    <row r="4" customFormat="false" ht="15" hidden="false" customHeight="false" outlineLevel="0" collapsed="false">
      <c r="A4" s="19" t="s">
        <v>6</v>
      </c>
      <c r="B4" s="36" t="n">
        <v>142.1784</v>
      </c>
      <c r="C4" s="36" t="n">
        <v>7.9632</v>
      </c>
      <c r="D4" s="36" t="n">
        <v>0.6048</v>
      </c>
      <c r="E4" s="36" t="n">
        <v>0</v>
      </c>
      <c r="F4" s="36" t="n">
        <v>17.2536</v>
      </c>
      <c r="G4" s="36" t="n">
        <v>0</v>
      </c>
      <c r="H4" s="36" t="n">
        <v>0</v>
      </c>
      <c r="I4" s="36" t="n">
        <v>0</v>
      </c>
      <c r="J4" s="36" t="n">
        <v>0</v>
      </c>
      <c r="K4" s="36" t="n">
        <v>0</v>
      </c>
      <c r="L4" s="36" t="n">
        <v>0</v>
      </c>
      <c r="M4" s="37" t="n">
        <v>168</v>
      </c>
      <c r="O4" s="44" t="s">
        <v>61</v>
      </c>
      <c r="P4" s="44" t="s">
        <v>62</v>
      </c>
      <c r="Q4" s="44" t="s">
        <v>65</v>
      </c>
      <c r="R4" s="44" t="s">
        <v>66</v>
      </c>
      <c r="S4" s="45" t="n">
        <v>61.28</v>
      </c>
      <c r="T4" s="46" t="n">
        <v>752.89</v>
      </c>
      <c r="U4" s="47" t="n">
        <f aca="false">(T4*(B4+G4))/$M$18</f>
        <v>8.94125422452389</v>
      </c>
      <c r="V4" s="46" t="n">
        <v>30.66</v>
      </c>
      <c r="W4" s="48" t="n">
        <f aca="false">(V4*((B4+G4))/$M$18)</f>
        <v>0.364115414634146</v>
      </c>
      <c r="X4" s="46" t="n">
        <v>24.82</v>
      </c>
      <c r="Y4" s="48" t="n">
        <f aca="false">(X4*((B4+G4))/$M$18)</f>
        <v>0.294760097560976</v>
      </c>
      <c r="Z4" s="46" t="n">
        <v>194.04</v>
      </c>
      <c r="AA4" s="48" t="n">
        <f aca="false">(Z4*((B4+G4))/$M$18)</f>
        <v>2.30440166521884</v>
      </c>
      <c r="AB4" s="46" t="n">
        <v>14.64</v>
      </c>
      <c r="AC4" s="48" t="n">
        <f aca="false">(AB4*((B4+G4))/$M$18)</f>
        <v>0.173863329101236</v>
      </c>
    </row>
    <row r="5" customFormat="false" ht="15" hidden="false" customHeight="false" outlineLevel="0" collapsed="false">
      <c r="A5" s="19" t="s">
        <v>7</v>
      </c>
      <c r="B5" s="36" t="n">
        <v>326.8955</v>
      </c>
      <c r="C5" s="36" t="n">
        <v>11.2465</v>
      </c>
      <c r="D5" s="36" t="n">
        <v>0.5395</v>
      </c>
      <c r="E5" s="36" t="n">
        <v>0</v>
      </c>
      <c r="F5" s="36" t="n">
        <v>76.3185</v>
      </c>
      <c r="G5" s="36" t="n">
        <v>0</v>
      </c>
      <c r="H5" s="36" t="n">
        <v>0</v>
      </c>
      <c r="I5" s="36" t="n">
        <v>0</v>
      </c>
      <c r="J5" s="36" t="n">
        <v>0</v>
      </c>
      <c r="K5" s="36" t="n">
        <v>0</v>
      </c>
      <c r="L5" s="36" t="n">
        <v>0</v>
      </c>
      <c r="M5" s="37" t="n">
        <v>415</v>
      </c>
      <c r="O5" s="44" t="s">
        <v>61</v>
      </c>
      <c r="P5" s="44" t="s">
        <v>62</v>
      </c>
      <c r="Q5" s="44" t="s">
        <v>67</v>
      </c>
      <c r="R5" s="44" t="s">
        <v>68</v>
      </c>
      <c r="S5" s="45" t="n">
        <v>58.1</v>
      </c>
      <c r="T5" s="46" t="n">
        <v>393.4</v>
      </c>
      <c r="U5" s="47" t="n">
        <f aca="false">(T5*(B5+G5))/$M$18</f>
        <v>10.7417883144003</v>
      </c>
      <c r="V5" s="46" t="n">
        <v>29.84</v>
      </c>
      <c r="W5" s="48" t="n">
        <f aca="false">(V5*((B5+G5))/$M$18)</f>
        <v>0.814781299699299</v>
      </c>
      <c r="X5" s="46" t="n">
        <v>35.03</v>
      </c>
      <c r="Y5" s="48" t="n">
        <f aca="false">(X5*((B5+G5))/$M$18)</f>
        <v>0.95649426703976</v>
      </c>
      <c r="Z5" s="46" t="n">
        <v>183.99</v>
      </c>
      <c r="AA5" s="48" t="n">
        <f aca="false">(Z5*((B5+G5))/$M$18)</f>
        <v>5.02384756473438</v>
      </c>
      <c r="AB5" s="49" t="n">
        <v>7.32</v>
      </c>
      <c r="AC5" s="48" t="n">
        <f aca="false">(AB5*((B5+G5))/$M$18)</f>
        <v>0.199872624457067</v>
      </c>
    </row>
    <row r="6" customFormat="false" ht="15" hidden="false" customHeight="false" outlineLevel="0" collapsed="false">
      <c r="A6" s="19" t="s">
        <v>8</v>
      </c>
      <c r="B6" s="36" t="n">
        <v>407.5435</v>
      </c>
      <c r="C6" s="36" t="n">
        <v>7.579</v>
      </c>
      <c r="D6" s="36" t="n">
        <v>0.8957</v>
      </c>
      <c r="E6" s="36" t="n">
        <v>0</v>
      </c>
      <c r="F6" s="36" t="n">
        <v>273.0507</v>
      </c>
      <c r="G6" s="36" t="n">
        <v>0</v>
      </c>
      <c r="H6" s="36" t="n">
        <v>0</v>
      </c>
      <c r="I6" s="36" t="n">
        <v>0</v>
      </c>
      <c r="J6" s="36" t="n">
        <v>0</v>
      </c>
      <c r="K6" s="36" t="n">
        <v>0</v>
      </c>
      <c r="L6" s="36" t="n">
        <v>0</v>
      </c>
      <c r="M6" s="37" t="n">
        <v>689</v>
      </c>
      <c r="O6" s="44" t="s">
        <v>61</v>
      </c>
      <c r="P6" s="44" t="s">
        <v>62</v>
      </c>
      <c r="Q6" s="44" t="s">
        <v>69</v>
      </c>
      <c r="R6" s="44" t="s">
        <v>70</v>
      </c>
      <c r="S6" s="45" t="n">
        <v>57.68</v>
      </c>
      <c r="T6" s="46" t="n">
        <v>105.07</v>
      </c>
      <c r="U6" s="47" t="n">
        <f aca="false">(T6*(B6+G6))/$M$18</f>
        <v>3.57672866229536</v>
      </c>
      <c r="V6" s="46" t="n">
        <v>27.78</v>
      </c>
      <c r="W6" s="48" t="n">
        <f aca="false">(V6*((B6+G6))/$M$18)</f>
        <v>0.945669765285667</v>
      </c>
      <c r="X6" s="46" t="n">
        <v>24.21</v>
      </c>
      <c r="Y6" s="48" t="n">
        <f aca="false">(X6*((B6+G6))/$M$18)</f>
        <v>0.824142009271634</v>
      </c>
      <c r="Z6" s="46" t="n">
        <v>182.63</v>
      </c>
      <c r="AA6" s="48" t="n">
        <f aca="false">(Z6*((B6+G6))/$M$18)</f>
        <v>6.21697873412964</v>
      </c>
      <c r="AB6" s="49" t="n">
        <v>2.53</v>
      </c>
      <c r="AC6" s="48" t="n">
        <f aca="false">(AB6*((B6+G6))/$M$18)</f>
        <v>0.0861247122452389</v>
      </c>
    </row>
    <row r="7" customFormat="false" ht="15" hidden="false" customHeight="false" outlineLevel="0" collapsed="false">
      <c r="A7" s="19" t="s">
        <v>9</v>
      </c>
      <c r="B7" s="36" t="n">
        <v>1308.132</v>
      </c>
      <c r="C7" s="36" t="n">
        <v>135.1092</v>
      </c>
      <c r="D7" s="36" t="n">
        <v>12.0288</v>
      </c>
      <c r="E7" s="36" t="n">
        <v>0</v>
      </c>
      <c r="F7" s="36" t="n">
        <v>691.4412</v>
      </c>
      <c r="G7" s="36" t="n">
        <v>0.6444</v>
      </c>
      <c r="H7" s="36" t="n">
        <v>0</v>
      </c>
      <c r="I7" s="36" t="n">
        <v>0</v>
      </c>
      <c r="J7" s="36" t="n">
        <v>0.4296</v>
      </c>
      <c r="K7" s="36" t="n">
        <v>0</v>
      </c>
      <c r="L7" s="36" t="n">
        <v>0</v>
      </c>
      <c r="M7" s="37" t="n">
        <v>2148</v>
      </c>
      <c r="O7" s="44" t="s">
        <v>61</v>
      </c>
      <c r="P7" s="44" t="s">
        <v>62</v>
      </c>
      <c r="Q7" s="44" t="s">
        <v>71</v>
      </c>
      <c r="R7" s="44" t="s">
        <v>72</v>
      </c>
      <c r="S7" s="45" t="n">
        <v>59.21</v>
      </c>
      <c r="T7" s="46" t="n">
        <v>64.33</v>
      </c>
      <c r="U7" s="47" t="n">
        <f aca="false">(T7*(B7+G7))/$M$18</f>
        <v>7.03254141430003</v>
      </c>
      <c r="V7" s="46" t="n">
        <v>27.5</v>
      </c>
      <c r="W7" s="48" t="n">
        <f aca="false">(V7*((B7+G7))/$M$18)</f>
        <v>3.00629393585032</v>
      </c>
      <c r="X7" s="46" t="n">
        <v>17.68</v>
      </c>
      <c r="Y7" s="48" t="n">
        <f aca="false">(X7*((B7+G7))/$M$18)</f>
        <v>1.93277370130304</v>
      </c>
      <c r="Z7" s="46" t="n">
        <v>187.49</v>
      </c>
      <c r="AA7" s="48" t="n">
        <f aca="false">(Z7*((B7+G7))/$M$18)</f>
        <v>20.49636545573</v>
      </c>
      <c r="AB7" s="49" t="n">
        <v>1.86</v>
      </c>
      <c r="AC7" s="48" t="n">
        <f aca="false">(AB7*((B7+G7))/$M$18)</f>
        <v>0.203334789842967</v>
      </c>
    </row>
    <row r="8" customFormat="false" ht="15" hidden="false" customHeight="false" outlineLevel="0" collapsed="false">
      <c r="A8" s="19" t="s">
        <v>10</v>
      </c>
      <c r="B8" s="36" t="n">
        <v>891.656</v>
      </c>
      <c r="C8" s="36" t="n">
        <v>73.1848</v>
      </c>
      <c r="D8" s="36" t="n">
        <v>11.6224</v>
      </c>
      <c r="E8" s="36" t="n">
        <v>0</v>
      </c>
      <c r="F8" s="36" t="n">
        <v>831.728</v>
      </c>
      <c r="G8" s="36" t="n">
        <v>5.6296</v>
      </c>
      <c r="H8" s="36" t="n">
        <v>0.1816</v>
      </c>
      <c r="I8" s="36" t="n">
        <v>0</v>
      </c>
      <c r="J8" s="36" t="n">
        <v>1.9976</v>
      </c>
      <c r="K8" s="36" t="n">
        <v>0</v>
      </c>
      <c r="L8" s="36" t="n">
        <v>0</v>
      </c>
      <c r="M8" s="37" t="n">
        <v>1816</v>
      </c>
      <c r="O8" s="44" t="s">
        <v>61</v>
      </c>
      <c r="P8" s="44" t="s">
        <v>62</v>
      </c>
      <c r="Q8" s="44" t="s">
        <v>73</v>
      </c>
      <c r="R8" s="44" t="s">
        <v>74</v>
      </c>
      <c r="S8" s="45" t="n">
        <v>57.88</v>
      </c>
      <c r="T8" s="46" t="n">
        <v>45.49</v>
      </c>
      <c r="U8" s="47" t="n">
        <f aca="false">(T8*(B8+B9+G8+G9))/$M$18</f>
        <v>3.67112393359505</v>
      </c>
      <c r="V8" s="46" t="n">
        <v>26.69</v>
      </c>
      <c r="W8" s="47" t="n">
        <f aca="false">(V8*(B8+B9+G8+G9))/$M$18</f>
        <v>2.15393048554962</v>
      </c>
      <c r="X8" s="46" t="n">
        <v>17.68</v>
      </c>
      <c r="Y8" s="47" t="n">
        <f aca="false">(X8*(B8+B9+G8+G9))/$M$18</f>
        <v>1.42680745539592</v>
      </c>
      <c r="Z8" s="46" t="n">
        <v>183.28</v>
      </c>
      <c r="AA8" s="47" t="n">
        <f aca="false">(Z8*(B8+B9+G8+G9))/$M$18</f>
        <v>14.79102208286</v>
      </c>
      <c r="AB8" s="49" t="n">
        <v>1.1</v>
      </c>
      <c r="AC8" s="47" t="n">
        <f aca="false">(AB8*(B8+B9+G8+G9))/$M$18</f>
        <v>0.0887719570664885</v>
      </c>
    </row>
    <row r="9" customFormat="false" ht="15" hidden="false" customHeight="false" outlineLevel="0" collapsed="false">
      <c r="A9" s="19" t="s">
        <v>11</v>
      </c>
      <c r="B9" s="36" t="n">
        <v>67.053</v>
      </c>
      <c r="C9" s="36" t="n">
        <v>12.3291</v>
      </c>
      <c r="D9" s="36" t="n">
        <v>1.0197</v>
      </c>
      <c r="E9" s="36" t="n">
        <v>0</v>
      </c>
      <c r="F9" s="36" t="n">
        <v>226.0026</v>
      </c>
      <c r="G9" s="36" t="n">
        <v>1.8231</v>
      </c>
      <c r="H9" s="36" t="n">
        <v>0</v>
      </c>
      <c r="I9" s="36" t="n">
        <v>0.4635</v>
      </c>
      <c r="J9" s="36" t="n">
        <v>0.3399</v>
      </c>
      <c r="K9" s="36" t="n">
        <v>0</v>
      </c>
      <c r="L9" s="36" t="n">
        <v>0</v>
      </c>
      <c r="M9" s="37" t="n">
        <v>309</v>
      </c>
      <c r="O9" s="44" t="s">
        <v>61</v>
      </c>
      <c r="P9" s="44" t="s">
        <v>62</v>
      </c>
      <c r="Q9" s="44" t="s">
        <v>75</v>
      </c>
      <c r="R9" s="44" t="s">
        <v>76</v>
      </c>
      <c r="S9" s="45" t="n">
        <v>56.27</v>
      </c>
      <c r="T9" s="46" t="n">
        <v>26.67</v>
      </c>
      <c r="U9" s="47" t="n">
        <f aca="false">(T9*(B10+B11+B12+B13+G10+G11+G12+G13))/$M$18</f>
        <v>7.71560738640161</v>
      </c>
      <c r="V9" s="46" t="n">
        <v>26.52</v>
      </c>
      <c r="W9" s="48" t="n">
        <f aca="false">(V9*(B10+B11+B12+B13+G10+G11+G12+G13))/$M$18</f>
        <v>7.67221251921149</v>
      </c>
      <c r="X9" s="46" t="n">
        <v>17.68</v>
      </c>
      <c r="Y9" s="48" t="n">
        <f aca="false">(X9*(B10+B11+B12+B13+G10+G11+G12+G13))/$M$18</f>
        <v>5.114808346141</v>
      </c>
      <c r="Z9" s="46" t="n">
        <v>178.17</v>
      </c>
      <c r="AA9" s="48" t="n">
        <f aca="false">(Z9*(B10+B11+B12+B13+G10+G11+G12+G13))/$M$18</f>
        <v>51.544423248413</v>
      </c>
      <c r="AB9" s="49" t="n">
        <v>1.08</v>
      </c>
      <c r="AC9" s="48" t="n">
        <f aca="false">(AB9*(B10+B11+B12+B13+G10+G11+G12+G13))/$M$18</f>
        <v>0.312443043768794</v>
      </c>
    </row>
    <row r="10" customFormat="false" ht="15" hidden="false" customHeight="false" outlineLevel="0" collapsed="false">
      <c r="A10" s="19" t="s">
        <v>12</v>
      </c>
      <c r="B10" s="36" t="n">
        <v>2207.8119</v>
      </c>
      <c r="C10" s="36" t="n">
        <v>216.8859</v>
      </c>
      <c r="D10" s="36" t="n">
        <v>8.1753</v>
      </c>
      <c r="E10" s="36" t="n">
        <v>0</v>
      </c>
      <c r="F10" s="36" t="n">
        <v>1300.3536</v>
      </c>
      <c r="G10" s="36" t="n">
        <v>986.3259</v>
      </c>
      <c r="H10" s="36" t="n">
        <v>0</v>
      </c>
      <c r="I10" s="36" t="n">
        <v>78.8676</v>
      </c>
      <c r="J10" s="36" t="n">
        <v>10.5798</v>
      </c>
      <c r="K10" s="36" t="n">
        <v>0</v>
      </c>
      <c r="L10" s="36" t="n">
        <v>0</v>
      </c>
      <c r="M10" s="37" t="n">
        <v>4809</v>
      </c>
      <c r="O10" s="44" t="s">
        <v>61</v>
      </c>
      <c r="P10" s="44" t="s">
        <v>62</v>
      </c>
      <c r="Q10" s="44" t="s">
        <v>77</v>
      </c>
      <c r="R10" s="44" t="s">
        <v>78</v>
      </c>
      <c r="S10" s="45" t="n">
        <v>56.27</v>
      </c>
      <c r="T10" s="46" t="n">
        <v>26.67</v>
      </c>
      <c r="U10" s="47" t="n">
        <f aca="false">(T10*(B14+G14))/$M$18</f>
        <v>0</v>
      </c>
      <c r="V10" s="46" t="n">
        <v>26.52</v>
      </c>
      <c r="W10" s="48" t="n">
        <f aca="false">(V10*(B14+G14))/$M$18</f>
        <v>0</v>
      </c>
      <c r="X10" s="46" t="n">
        <v>17.68</v>
      </c>
      <c r="Y10" s="48" t="n">
        <f aca="false">(X10*(B14+G14))/$M$18</f>
        <v>0</v>
      </c>
      <c r="Z10" s="46" t="n">
        <v>178.17</v>
      </c>
      <c r="AA10" s="48" t="n">
        <f aca="false">(Z10*(B14+G14))/$M$18</f>
        <v>0</v>
      </c>
      <c r="AB10" s="49" t="n">
        <v>1.08</v>
      </c>
      <c r="AC10" s="48" t="n">
        <f aca="false">(AB10*(B14+G14))/$M$18</f>
        <v>0</v>
      </c>
    </row>
    <row r="11" customFormat="false" ht="15" hidden="false" customHeight="false" outlineLevel="0" collapsed="false">
      <c r="A11" s="19" t="s">
        <v>13</v>
      </c>
      <c r="B11" s="36" t="n">
        <v>0</v>
      </c>
      <c r="C11" s="36" t="n">
        <v>0</v>
      </c>
      <c r="D11" s="36" t="n">
        <v>0</v>
      </c>
      <c r="E11" s="36" t="n">
        <v>0</v>
      </c>
      <c r="F11" s="36" t="n">
        <v>0</v>
      </c>
      <c r="G11" s="36" t="n">
        <v>0</v>
      </c>
      <c r="H11" s="36" t="n">
        <v>0</v>
      </c>
      <c r="I11" s="36" t="n">
        <v>0</v>
      </c>
      <c r="J11" s="36" t="n">
        <v>0</v>
      </c>
      <c r="K11" s="36" t="n">
        <v>0</v>
      </c>
      <c r="L11" s="36" t="n">
        <v>0</v>
      </c>
      <c r="M11" s="37" t="n">
        <v>0</v>
      </c>
      <c r="O11" s="44" t="s">
        <v>61</v>
      </c>
      <c r="P11" s="44" t="s">
        <v>62</v>
      </c>
      <c r="Q11" s="44" t="s">
        <v>79</v>
      </c>
      <c r="R11" s="44" t="s">
        <v>80</v>
      </c>
      <c r="S11" s="45" t="n">
        <v>56.27</v>
      </c>
      <c r="T11" s="46" t="n">
        <v>26.67</v>
      </c>
      <c r="U11" s="47" t="n">
        <f aca="false">(T11*(B15+G15))/$M$18</f>
        <v>0</v>
      </c>
      <c r="V11" s="46" t="n">
        <v>26.52</v>
      </c>
      <c r="W11" s="48" t="n">
        <f aca="false">(V11*(B15+G15))/$M$18</f>
        <v>0</v>
      </c>
      <c r="X11" s="46" t="n">
        <v>17.68</v>
      </c>
      <c r="Y11" s="48" t="n">
        <f aca="false">(X11*(B15+G15))/$M$18</f>
        <v>0</v>
      </c>
      <c r="Z11" s="46" t="n">
        <v>178.17</v>
      </c>
      <c r="AA11" s="48" t="n">
        <f aca="false">(Z11*(B15+G15))/$M$18</f>
        <v>0</v>
      </c>
      <c r="AB11" s="49" t="n">
        <v>1.08</v>
      </c>
      <c r="AC11" s="48" t="n">
        <f aca="false">(AB11*(B15+G15))/$M$18</f>
        <v>0</v>
      </c>
    </row>
    <row r="12" customFormat="false" ht="15" hidden="false" customHeight="false" outlineLevel="0" collapsed="false">
      <c r="A12" s="19" t="s">
        <v>14</v>
      </c>
      <c r="B12" s="36" t="n">
        <v>232.668</v>
      </c>
      <c r="C12" s="36" t="n">
        <v>16.422</v>
      </c>
      <c r="D12" s="36" t="n">
        <v>3.588</v>
      </c>
      <c r="E12" s="36" t="n">
        <v>0</v>
      </c>
      <c r="F12" s="36" t="n">
        <v>422.211</v>
      </c>
      <c r="G12" s="36" t="n">
        <v>13.869</v>
      </c>
      <c r="H12" s="36" t="n">
        <v>0</v>
      </c>
      <c r="I12" s="36" t="n">
        <v>0.138</v>
      </c>
      <c r="J12" s="36" t="n">
        <v>0.897</v>
      </c>
      <c r="K12" s="36" t="n">
        <v>0</v>
      </c>
      <c r="L12" s="36" t="n">
        <v>0.138</v>
      </c>
      <c r="M12" s="37" t="n">
        <v>690</v>
      </c>
      <c r="O12" s="44" t="s">
        <v>61</v>
      </c>
      <c r="P12" s="44" t="s">
        <v>81</v>
      </c>
      <c r="Q12" s="44" t="s">
        <v>82</v>
      </c>
      <c r="R12" s="44" t="s">
        <v>83</v>
      </c>
      <c r="S12" s="45" t="n">
        <v>62.65</v>
      </c>
      <c r="T12" s="46" t="n">
        <v>698.68</v>
      </c>
      <c r="U12" s="47" t="n">
        <f aca="false">(T12*(F3+I3))/$M$18</f>
        <v>5.28523524156365</v>
      </c>
      <c r="V12" s="46" t="n">
        <v>248.45</v>
      </c>
      <c r="W12" s="48" t="n">
        <f aca="false">(V12*(F3+I3))/$M$18</f>
        <v>1.87942505262279</v>
      </c>
      <c r="X12" s="46" t="n">
        <v>17.8</v>
      </c>
      <c r="Y12" s="48" t="n">
        <f aca="false">(X12*(F3+I3))/$M$18</f>
        <v>0.134649893083862</v>
      </c>
      <c r="Z12" s="46" t="n">
        <v>185.47</v>
      </c>
      <c r="AA12" s="48" t="n">
        <f aca="false">(Z12*(F3+I3))/$M$18</f>
        <v>1.40300649832944</v>
      </c>
      <c r="AB12" s="49" t="n">
        <v>0</v>
      </c>
      <c r="AC12" s="48" t="n">
        <f aca="false">(AB12*(F3+I3))/$M$18</f>
        <v>0</v>
      </c>
    </row>
    <row r="13" customFormat="false" ht="15" hidden="false" customHeight="false" outlineLevel="0" collapsed="false">
      <c r="A13" s="19" t="s">
        <v>15</v>
      </c>
      <c r="B13" s="36" t="n">
        <v>17.1606</v>
      </c>
      <c r="C13" s="36" t="n">
        <v>0.4958</v>
      </c>
      <c r="D13" s="36" t="n">
        <v>0</v>
      </c>
      <c r="E13" s="36" t="n">
        <v>0</v>
      </c>
      <c r="F13" s="36" t="n">
        <v>13.69</v>
      </c>
      <c r="G13" s="36" t="n">
        <v>5.6536</v>
      </c>
      <c r="H13" s="36" t="n">
        <v>0</v>
      </c>
      <c r="I13" s="36" t="n">
        <v>0</v>
      </c>
      <c r="J13" s="36" t="n">
        <v>0</v>
      </c>
      <c r="K13" s="36" t="n">
        <v>0</v>
      </c>
      <c r="L13" s="36" t="n">
        <v>0</v>
      </c>
      <c r="M13" s="37" t="n">
        <v>37</v>
      </c>
      <c r="O13" s="44" t="s">
        <v>61</v>
      </c>
      <c r="P13" s="44" t="s">
        <v>81</v>
      </c>
      <c r="Q13" s="44" t="s">
        <v>65</v>
      </c>
      <c r="R13" s="44" t="s">
        <v>66</v>
      </c>
      <c r="S13" s="45" t="n">
        <v>62.29</v>
      </c>
      <c r="T13" s="46" t="n">
        <v>683.49</v>
      </c>
      <c r="U13" s="47" t="n">
        <f aca="false">(T13*(F4+I4))/$M$18</f>
        <v>0.985020302706315</v>
      </c>
      <c r="V13" s="46" t="n">
        <v>106.78</v>
      </c>
      <c r="W13" s="48" t="n">
        <f aca="false">(V13*(F4+I4))/$M$18</f>
        <v>0.153887354493819</v>
      </c>
      <c r="X13" s="46" t="n">
        <v>10.91</v>
      </c>
      <c r="Y13" s="48" t="n">
        <f aca="false">(X13*(F4+I4))/$M$18</f>
        <v>0.0157230851987972</v>
      </c>
      <c r="Z13" s="46" t="n">
        <v>184.41</v>
      </c>
      <c r="AA13" s="48" t="n">
        <f aca="false">(Z13*(H4+K4))/$M$18</f>
        <v>0</v>
      </c>
      <c r="AB13" s="49" t="n">
        <v>3.09</v>
      </c>
      <c r="AC13" s="48" t="n">
        <f aca="false">(AB13*(J4+M4))/$M$18</f>
        <v>0.0433611760775142</v>
      </c>
    </row>
    <row r="14" customFormat="false" ht="15" hidden="false" customHeight="false" outlineLevel="0" collapsed="false">
      <c r="A14" s="19" t="s">
        <v>16</v>
      </c>
      <c r="B14" s="36" t="n">
        <v>0</v>
      </c>
      <c r="C14" s="36" t="n">
        <v>0</v>
      </c>
      <c r="D14" s="36" t="n">
        <v>0</v>
      </c>
      <c r="E14" s="36" t="n">
        <v>0</v>
      </c>
      <c r="F14" s="36" t="n">
        <v>0</v>
      </c>
      <c r="G14" s="36" t="n">
        <v>0</v>
      </c>
      <c r="H14" s="36" t="n">
        <v>0</v>
      </c>
      <c r="I14" s="36" t="n">
        <v>0</v>
      </c>
      <c r="J14" s="36" t="n">
        <v>0</v>
      </c>
      <c r="K14" s="36" t="n">
        <v>0</v>
      </c>
      <c r="L14" s="36" t="n">
        <v>0</v>
      </c>
      <c r="M14" s="37" t="n">
        <v>0</v>
      </c>
      <c r="O14" s="44" t="s">
        <v>61</v>
      </c>
      <c r="P14" s="44" t="s">
        <v>81</v>
      </c>
      <c r="Q14" s="44" t="s">
        <v>67</v>
      </c>
      <c r="R14" s="44" t="s">
        <v>68</v>
      </c>
      <c r="S14" s="45" t="n">
        <v>62.72</v>
      </c>
      <c r="T14" s="46" t="n">
        <v>990.57</v>
      </c>
      <c r="U14" s="47" t="n">
        <f aca="false">(T14*(F5+I5))/$M$18</f>
        <v>6.31463552831607</v>
      </c>
      <c r="V14" s="46" t="n">
        <v>84.38</v>
      </c>
      <c r="W14" s="48" t="n">
        <f aca="false">(V14*(F5+I5))/$M$18</f>
        <v>0.537901355663214</v>
      </c>
      <c r="X14" s="49" t="n">
        <v>4.48</v>
      </c>
      <c r="Y14" s="48" t="n">
        <f aca="false">(X14*(F5+I5))/$M$18</f>
        <v>0.0285588773805546</v>
      </c>
      <c r="Z14" s="46" t="n">
        <v>185.68</v>
      </c>
      <c r="AA14" s="48" t="n">
        <f aca="false">(Z14*(F5+I5))/$M$18</f>
        <v>1.18366347143334</v>
      </c>
      <c r="AB14" s="49" t="n">
        <v>5.13</v>
      </c>
      <c r="AC14" s="48" t="n">
        <f aca="false">(AB14*(F5+I5))/$M$18</f>
        <v>0.0327024645005012</v>
      </c>
    </row>
    <row r="15" customFormat="false" ht="15" hidden="false" customHeight="false" outlineLevel="0" collapsed="false">
      <c r="A15" s="19" t="s">
        <v>17</v>
      </c>
      <c r="B15" s="36" t="n">
        <v>0</v>
      </c>
      <c r="C15" s="36" t="n">
        <v>0</v>
      </c>
      <c r="D15" s="36" t="n">
        <v>0</v>
      </c>
      <c r="E15" s="36" t="n">
        <v>0</v>
      </c>
      <c r="F15" s="36" t="n">
        <v>0</v>
      </c>
      <c r="G15" s="36" t="n">
        <v>0</v>
      </c>
      <c r="H15" s="36" t="n">
        <v>0</v>
      </c>
      <c r="I15" s="36" t="n">
        <v>0</v>
      </c>
      <c r="J15" s="36" t="n">
        <v>0</v>
      </c>
      <c r="K15" s="36" t="n">
        <v>0</v>
      </c>
      <c r="L15" s="36" t="n">
        <v>0</v>
      </c>
      <c r="M15" s="37" t="n">
        <v>0</v>
      </c>
      <c r="O15" s="44" t="s">
        <v>61</v>
      </c>
      <c r="P15" s="44" t="s">
        <v>81</v>
      </c>
      <c r="Q15" s="44" t="s">
        <v>69</v>
      </c>
      <c r="R15" s="44" t="s">
        <v>70</v>
      </c>
      <c r="S15" s="45" t="n">
        <v>58.2</v>
      </c>
      <c r="T15" s="46" t="n">
        <v>938.01</v>
      </c>
      <c r="U15" s="47" t="n">
        <f aca="false">(T15*(F6+I6))/$M$18</f>
        <v>21.393609013281</v>
      </c>
      <c r="V15" s="46" t="n">
        <v>68.1</v>
      </c>
      <c r="W15" s="48" t="n">
        <f aca="false">(V15*(F6+I6))/$M$18</f>
        <v>1.55318682509188</v>
      </c>
      <c r="X15" s="49" t="n">
        <v>3</v>
      </c>
      <c r="Y15" s="48" t="n">
        <f aca="false">(X15*(F6+I6))/$M$18</f>
        <v>0.0684223270965586</v>
      </c>
      <c r="Z15" s="46" t="n">
        <v>172.28</v>
      </c>
      <c r="AA15" s="48" t="n">
        <f aca="false">(Z15*(F6+I6))/$M$18</f>
        <v>3.92926617073171</v>
      </c>
      <c r="AB15" s="49" t="n">
        <v>7.69</v>
      </c>
      <c r="AC15" s="48" t="n">
        <f aca="false">(AB15*(F6+I6))/$M$18</f>
        <v>0.175389231790845</v>
      </c>
    </row>
    <row r="16" customFormat="false" ht="24" hidden="false" customHeight="false" outlineLevel="0" collapsed="false">
      <c r="A16" s="19" t="s">
        <v>18</v>
      </c>
      <c r="B16" s="36" t="n">
        <v>0</v>
      </c>
      <c r="C16" s="36" t="n">
        <v>0</v>
      </c>
      <c r="D16" s="36" t="n">
        <v>0</v>
      </c>
      <c r="E16" s="36" t="n">
        <v>54</v>
      </c>
      <c r="F16" s="36" t="n">
        <v>0</v>
      </c>
      <c r="G16" s="36" t="n">
        <v>0</v>
      </c>
      <c r="H16" s="36" t="n">
        <v>0</v>
      </c>
      <c r="I16" s="36" t="n">
        <v>0</v>
      </c>
      <c r="J16" s="36" t="n">
        <v>0</v>
      </c>
      <c r="K16" s="36" t="n">
        <v>0</v>
      </c>
      <c r="L16" s="36" t="n">
        <v>0</v>
      </c>
      <c r="M16" s="37" t="n">
        <v>54</v>
      </c>
      <c r="O16" s="44" t="s">
        <v>61</v>
      </c>
      <c r="P16" s="44" t="s">
        <v>81</v>
      </c>
      <c r="Q16" s="44" t="s">
        <v>71</v>
      </c>
      <c r="R16" s="44" t="s">
        <v>72</v>
      </c>
      <c r="S16" s="45" t="n">
        <v>56.05</v>
      </c>
      <c r="T16" s="46" t="n">
        <v>614.99</v>
      </c>
      <c r="U16" s="47" t="n">
        <f aca="false">(T16*(F7+I7))/$M$18</f>
        <v>35.518662177414</v>
      </c>
      <c r="V16" s="46" t="n">
        <v>65.37</v>
      </c>
      <c r="W16" s="48" t="n">
        <f aca="false">(V16*(F7+I7))/$M$18</f>
        <v>3.77543528600067</v>
      </c>
      <c r="X16" s="49" t="n">
        <v>1.1</v>
      </c>
      <c r="Y16" s="48" t="n">
        <f aca="false">(X16*(F7+I7))/$M$18</f>
        <v>0.0635303474774474</v>
      </c>
      <c r="Z16" s="46" t="n">
        <v>165.92</v>
      </c>
      <c r="AA16" s="48" t="n">
        <f aca="false">(Z16*(F7+I7))/$M$18</f>
        <v>9.58268659405279</v>
      </c>
      <c r="AB16" s="49" t="n">
        <v>7.63</v>
      </c>
      <c r="AC16" s="48" t="n">
        <f aca="false">(AB16*(F7+I7))/$M$18</f>
        <v>0.440669592048112</v>
      </c>
    </row>
    <row r="17" customFormat="false" ht="15" hidden="false" customHeight="false" outlineLevel="0" collapsed="false">
      <c r="A17" s="19" t="s">
        <v>19</v>
      </c>
      <c r="B17" s="36" t="n">
        <v>0</v>
      </c>
      <c r="C17" s="36" t="n">
        <v>0</v>
      </c>
      <c r="D17" s="36" t="n">
        <v>0</v>
      </c>
      <c r="E17" s="36" t="n">
        <v>0</v>
      </c>
      <c r="F17" s="36" t="n">
        <v>0</v>
      </c>
      <c r="G17" s="36" t="n">
        <v>0</v>
      </c>
      <c r="H17" s="36" t="n">
        <v>0</v>
      </c>
      <c r="I17" s="36" t="n">
        <v>0</v>
      </c>
      <c r="J17" s="36" t="n">
        <v>0</v>
      </c>
      <c r="K17" s="36" t="n">
        <v>0</v>
      </c>
      <c r="L17" s="36" t="n">
        <v>0</v>
      </c>
      <c r="M17" s="37" t="n">
        <v>0</v>
      </c>
      <c r="O17" s="44" t="s">
        <v>61</v>
      </c>
      <c r="P17" s="44" t="s">
        <v>81</v>
      </c>
      <c r="Q17" s="44" t="s">
        <v>73</v>
      </c>
      <c r="R17" s="44" t="s">
        <v>74</v>
      </c>
      <c r="S17" s="45" t="n">
        <v>55.29</v>
      </c>
      <c r="T17" s="46" t="n">
        <v>637.27</v>
      </c>
      <c r="U17" s="47" t="n">
        <f aca="false">(T17*(F8+F9+I8+I9))/$M$18</f>
        <v>56.3277108341965</v>
      </c>
      <c r="V17" s="46" t="n">
        <v>30.07</v>
      </c>
      <c r="W17" s="48" t="n">
        <f aca="false">(V17*(F8+F9+I8+I9))/$M$18</f>
        <v>2.6578597216004</v>
      </c>
      <c r="X17" s="49" t="n">
        <v>0.07</v>
      </c>
      <c r="Y17" s="48" t="n">
        <f aca="false">(X17*(F8+F9+I8+I9))/$M$18</f>
        <v>0.00618723580020047</v>
      </c>
      <c r="Z17" s="46" t="n">
        <v>163.69</v>
      </c>
      <c r="AA17" s="48" t="n">
        <f aca="false">(Z17*(F8+F9+I8+I9))/$M$18</f>
        <v>14.4684089733545</v>
      </c>
      <c r="AB17" s="49" t="n">
        <v>7.63</v>
      </c>
      <c r="AC17" s="48" t="n">
        <f aca="false">(AB17*(F8+F9+I8+I9))/$M$18</f>
        <v>0.674408702221851</v>
      </c>
    </row>
    <row r="18" customFormat="false" ht="15" hidden="false" customHeight="false" outlineLevel="0" collapsed="false">
      <c r="A18" s="19" t="s">
        <v>20</v>
      </c>
      <c r="B18" s="36" t="n">
        <v>6320.5841</v>
      </c>
      <c r="C18" s="36" t="n">
        <v>507.0788</v>
      </c>
      <c r="D18" s="36" t="n">
        <v>39.2275</v>
      </c>
      <c r="E18" s="36" t="n">
        <v>54</v>
      </c>
      <c r="F18" s="36" t="n">
        <v>3942.6126</v>
      </c>
      <c r="G18" s="36" t="n">
        <v>1013.9456</v>
      </c>
      <c r="H18" s="36" t="n">
        <v>0.1816</v>
      </c>
      <c r="I18" s="36" t="n">
        <v>79.4691</v>
      </c>
      <c r="J18" s="36" t="n">
        <v>14.2439</v>
      </c>
      <c r="K18" s="36" t="n">
        <v>0.3348</v>
      </c>
      <c r="L18" s="36" t="n">
        <v>0.138</v>
      </c>
      <c r="M18" s="28" t="n">
        <v>11972</v>
      </c>
      <c r="O18" s="44" t="s">
        <v>61</v>
      </c>
      <c r="P18" s="44" t="s">
        <v>81</v>
      </c>
      <c r="Q18" s="44" t="s">
        <v>75</v>
      </c>
      <c r="R18" s="44" t="s">
        <v>76</v>
      </c>
      <c r="S18" s="45" t="n">
        <v>55.2</v>
      </c>
      <c r="T18" s="46" t="n">
        <v>513.72</v>
      </c>
      <c r="U18" s="47" t="n">
        <f aca="false">(T18*(F10+F11+F12+F13+I10+I11+I12+I13))/$M$18</f>
        <v>77.8930395877047</v>
      </c>
      <c r="V18" s="46" t="n">
        <v>30.47</v>
      </c>
      <c r="W18" s="48" t="n">
        <f aca="false">(V18*(F10+F11+F12+F13+I10+I11+I12+I13))/$M$18</f>
        <v>4.6200282570999</v>
      </c>
      <c r="X18" s="49" t="n">
        <v>0.07</v>
      </c>
      <c r="Y18" s="48" t="n">
        <f aca="false">(X18*(F10+F11+F12+F13+I10+I11+I12+I13))/$M$18</f>
        <v>0.0106137833277648</v>
      </c>
      <c r="Z18" s="46" t="n">
        <v>163.42</v>
      </c>
      <c r="AA18" s="48" t="n">
        <f aca="false">(Z18*(F10+F11+F12+F13+I10+I11+I12+I13))/$M$18</f>
        <v>24.7786353060474</v>
      </c>
      <c r="AB18" s="49" t="n">
        <v>6.77</v>
      </c>
      <c r="AC18" s="48" t="n">
        <f aca="false">(AB18*(F10+F11+F12+F13+I10+I11+I12+I13))/$M$18</f>
        <v>1.02650447327097</v>
      </c>
    </row>
    <row r="19" customFormat="false" ht="15" hidden="false" customHeight="false" outlineLevel="0" collapsed="false">
      <c r="O19" s="44" t="s">
        <v>61</v>
      </c>
      <c r="P19" s="44" t="s">
        <v>81</v>
      </c>
      <c r="Q19" s="44" t="s">
        <v>77</v>
      </c>
      <c r="R19" s="44" t="s">
        <v>84</v>
      </c>
      <c r="S19" s="45" t="n">
        <v>55.2</v>
      </c>
      <c r="T19" s="46" t="n">
        <v>81.19</v>
      </c>
      <c r="U19" s="47" t="n">
        <f aca="false">(T19*(F10+I10))/$M$18</f>
        <v>9.35340538155697</v>
      </c>
      <c r="V19" s="46" t="n">
        <v>30.47</v>
      </c>
      <c r="W19" s="48" t="n">
        <f aca="false">(V19*(F10+I10))/$M$18</f>
        <v>3.51026311092549</v>
      </c>
      <c r="X19" s="49" t="n">
        <v>0.07</v>
      </c>
      <c r="Y19" s="48" t="n">
        <f aca="false">(X19*(F10+I10))/$M$18</f>
        <v>0.00806427363848981</v>
      </c>
      <c r="Z19" s="46" t="n">
        <v>163.42</v>
      </c>
      <c r="AA19" s="48" t="n">
        <f aca="false">(Z19*(F10+I10))/$M$18</f>
        <v>18.8266228286001</v>
      </c>
      <c r="AB19" s="49" t="n">
        <v>6.77</v>
      </c>
      <c r="AC19" s="48" t="n">
        <f aca="false">(AB19*(F10+I10))/$M$18</f>
        <v>0.779930464751086</v>
      </c>
    </row>
    <row r="20" customFormat="false" ht="15" hidden="false" customHeight="false" outlineLevel="0" collapsed="false">
      <c r="O20" s="44" t="s">
        <v>61</v>
      </c>
      <c r="P20" s="44" t="s">
        <v>81</v>
      </c>
      <c r="Q20" s="44" t="s">
        <v>85</v>
      </c>
      <c r="R20" s="44" t="s">
        <v>80</v>
      </c>
      <c r="S20" s="45" t="n">
        <v>55.2</v>
      </c>
      <c r="T20" s="46" t="n">
        <v>69.22</v>
      </c>
      <c r="U20" s="47" t="n">
        <f aca="false">(T20*(F15+I15))/$M$18</f>
        <v>0</v>
      </c>
      <c r="V20" s="46" t="n">
        <v>30.47</v>
      </c>
      <c r="W20" s="48" t="n">
        <f aca="false">(V20*(F15+I15))/$M$18</f>
        <v>0</v>
      </c>
      <c r="X20" s="49" t="n">
        <v>0.07</v>
      </c>
      <c r="Y20" s="48" t="n">
        <f aca="false">(X20*(F15+I15))/$M$18</f>
        <v>0</v>
      </c>
      <c r="Z20" s="46" t="n">
        <v>163.42</v>
      </c>
      <c r="AA20" s="48" t="n">
        <f aca="false">(Z20*(F15+I15))/$M$18</f>
        <v>0</v>
      </c>
      <c r="AB20" s="49" t="n">
        <v>6.77</v>
      </c>
      <c r="AC20" s="48" t="n">
        <f aca="false">(AB20*(F15+I15))/$M$18</f>
        <v>0</v>
      </c>
    </row>
    <row r="21" customFormat="false" ht="15" hidden="false" customHeight="false" outlineLevel="0" collapsed="false">
      <c r="O21" s="44" t="s">
        <v>61</v>
      </c>
      <c r="P21" s="44" t="s">
        <v>86</v>
      </c>
      <c r="Q21" s="44" t="s">
        <v>82</v>
      </c>
      <c r="R21" s="44" t="s">
        <v>83</v>
      </c>
      <c r="S21" s="45" t="n">
        <v>58.18</v>
      </c>
      <c r="T21" s="46" t="n">
        <v>2364.37</v>
      </c>
      <c r="U21" s="47" t="n">
        <f aca="false">(T21*(C3+H3))/$M$18</f>
        <v>5.10778571842633</v>
      </c>
      <c r="V21" s="46" t="n">
        <v>31.06</v>
      </c>
      <c r="W21" s="48" t="n">
        <f aca="false">(V21*(C3+H3))/$M$18</f>
        <v>0.0670994067824925</v>
      </c>
      <c r="X21" s="46" t="n">
        <v>51.41</v>
      </c>
      <c r="Y21" s="48" t="n">
        <f aca="false">(X21*(C3+H3))/$M$18</f>
        <v>0.111061832024724</v>
      </c>
      <c r="Z21" s="46" t="n">
        <v>174.65</v>
      </c>
      <c r="AA21" s="48" t="n">
        <f aca="false">(Z21*(C3+H3))/$M$18</f>
        <v>0.377299143417975</v>
      </c>
      <c r="AB21" s="49" t="n">
        <v>0</v>
      </c>
      <c r="AC21" s="48" t="n">
        <f aca="false">(AB21*(C3+H3))/$M$18</f>
        <v>0</v>
      </c>
    </row>
    <row r="22" customFormat="false" ht="15" hidden="false" customHeight="false" outlineLevel="0" collapsed="false">
      <c r="A22" s="50" t="s">
        <v>87</v>
      </c>
      <c r="O22" s="44" t="s">
        <v>61</v>
      </c>
      <c r="P22" s="44" t="s">
        <v>86</v>
      </c>
      <c r="Q22" s="44" t="s">
        <v>65</v>
      </c>
      <c r="R22" s="44" t="s">
        <v>66</v>
      </c>
      <c r="S22" s="45" t="n">
        <v>58.03</v>
      </c>
      <c r="T22" s="46" t="n">
        <v>428.49</v>
      </c>
      <c r="U22" s="47" t="n">
        <f aca="false">(T22*(C4+H4))/$M$18</f>
        <v>0.285010989642499</v>
      </c>
      <c r="V22" s="46" t="n">
        <v>31.99</v>
      </c>
      <c r="W22" s="48" t="n">
        <f aca="false">(V22*(C4+H4))/$M$18</f>
        <v>0.0212782131640495</v>
      </c>
      <c r="X22" s="46" t="n">
        <v>51.46</v>
      </c>
      <c r="Y22" s="48" t="n">
        <f aca="false">(X22*(C4+H4))/$M$18</f>
        <v>0.0342287230203809</v>
      </c>
      <c r="Z22" s="46" t="n">
        <v>174.19</v>
      </c>
      <c r="AA22" s="48" t="n">
        <f aca="false">(Z22*(C4+H4))/$M$18</f>
        <v>0.115862830604744</v>
      </c>
      <c r="AB22" s="46" t="n">
        <v>20.03</v>
      </c>
      <c r="AC22" s="48" t="n">
        <f aca="false">(AB22*(C4+H4))/$M$18</f>
        <v>0.013322994988306</v>
      </c>
    </row>
    <row r="23" customFormat="false" ht="15" hidden="false" customHeight="false" outlineLevel="0" collapsed="false">
      <c r="A23" s="51" t="s">
        <v>88</v>
      </c>
      <c r="F23" s="32" t="n">
        <v>2</v>
      </c>
      <c r="O23" s="44" t="s">
        <v>61</v>
      </c>
      <c r="P23" s="44" t="s">
        <v>86</v>
      </c>
      <c r="Q23" s="44" t="s">
        <v>67</v>
      </c>
      <c r="R23" s="44" t="s">
        <v>68</v>
      </c>
      <c r="S23" s="45" t="n">
        <v>57.98</v>
      </c>
      <c r="T23" s="46" t="n">
        <v>189.2</v>
      </c>
      <c r="U23" s="47" t="n">
        <f aca="false">(T23*(C5+H5))/$M$18</f>
        <v>0.177734530571333</v>
      </c>
      <c r="V23" s="46" t="n">
        <v>31.75</v>
      </c>
      <c r="W23" s="48" t="n">
        <f aca="false">(V23*(C5+H5))/$M$18</f>
        <v>0.0298259584864684</v>
      </c>
      <c r="X23" s="46" t="n">
        <v>12.35</v>
      </c>
      <c r="Y23" s="48" t="n">
        <f aca="false">(X23*(C5+H5))/$M$18</f>
        <v>0.0116015933010357</v>
      </c>
      <c r="Z23" s="46" t="n">
        <v>174.04</v>
      </c>
      <c r="AA23" s="48" t="n">
        <f aca="false">(Z23*(C5+H5))/$M$18</f>
        <v>0.163493222519211</v>
      </c>
      <c r="AB23" s="49" t="n">
        <v>9.53</v>
      </c>
      <c r="AC23" s="48" t="n">
        <f aca="false">(AB23*(C5+H5))/$M$18</f>
        <v>0.00895248454727698</v>
      </c>
    </row>
    <row r="24" customFormat="false" ht="15" hidden="false" customHeight="false" outlineLevel="0" collapsed="false">
      <c r="A24" s="51" t="s">
        <v>89</v>
      </c>
      <c r="F24" s="32" t="n">
        <v>2</v>
      </c>
      <c r="O24" s="44" t="s">
        <v>61</v>
      </c>
      <c r="P24" s="44" t="s">
        <v>86</v>
      </c>
      <c r="Q24" s="44" t="s">
        <v>69</v>
      </c>
      <c r="R24" s="44" t="s">
        <v>70</v>
      </c>
      <c r="S24" s="45" t="n">
        <v>57.82</v>
      </c>
      <c r="T24" s="46" t="n">
        <v>103.62</v>
      </c>
      <c r="U24" s="47" t="n">
        <f aca="false">(T24*(C6+H6))/$M$18</f>
        <v>0.0655977263615102</v>
      </c>
      <c r="V24" s="46" t="n">
        <v>29.73</v>
      </c>
      <c r="W24" s="48" t="n">
        <f aca="false">(V24*(C6+H6))/$M$18</f>
        <v>0.0188208879051119</v>
      </c>
      <c r="X24" s="49" t="n">
        <v>2.69</v>
      </c>
      <c r="Y24" s="48" t="n">
        <f aca="false">(X24*(C6+H6))/$M$18</f>
        <v>0.00170293267624457</v>
      </c>
      <c r="Z24" s="46" t="n">
        <v>173.55</v>
      </c>
      <c r="AA24" s="48" t="n">
        <f aca="false">(Z24*(C6+H6))/$M$18</f>
        <v>0.109867645339125</v>
      </c>
      <c r="AB24" s="49" t="n">
        <v>4.12</v>
      </c>
      <c r="AC24" s="48" t="n">
        <f aca="false">(AB24*(C6+H6))/$M$18</f>
        <v>0.00260820915469429</v>
      </c>
    </row>
    <row r="25" customFormat="false" ht="15" hidden="false" customHeight="false" outlineLevel="0" collapsed="false">
      <c r="A25" s="51" t="s">
        <v>90</v>
      </c>
      <c r="F25" s="32" t="n">
        <v>2</v>
      </c>
      <c r="O25" s="44" t="s">
        <v>61</v>
      </c>
      <c r="P25" s="44" t="s">
        <v>86</v>
      </c>
      <c r="Q25" s="44" t="s">
        <v>71</v>
      </c>
      <c r="R25" s="44" t="s">
        <v>72</v>
      </c>
      <c r="S25" s="45" t="n">
        <v>57.22</v>
      </c>
      <c r="T25" s="46" t="n">
        <v>62.69</v>
      </c>
      <c r="U25" s="47" t="n">
        <f aca="false">(T25*(C7+H7))/$M$18</f>
        <v>0.707483774473772</v>
      </c>
      <c r="V25" s="46" t="n">
        <v>27.67</v>
      </c>
      <c r="W25" s="48" t="n">
        <f aca="false">(V25*(C7+H7))/$M$18</f>
        <v>0.312267922151687</v>
      </c>
      <c r="X25" s="49" t="n">
        <v>1.89</v>
      </c>
      <c r="Y25" s="48" t="n">
        <f aca="false">(X25*(C7+H7))/$M$18</f>
        <v>0.0213294677581022</v>
      </c>
      <c r="Z25" s="46" t="n">
        <v>171.75</v>
      </c>
      <c r="AA25" s="48" t="n">
        <f aca="false">(Z25*(C7+H7))/$M$18</f>
        <v>1.938273062145</v>
      </c>
      <c r="AB25" s="49" t="n">
        <v>4.1</v>
      </c>
      <c r="AC25" s="48" t="n">
        <f aca="false">(AB25*(C7+H7))/$M$18</f>
        <v>0.0462702739726027</v>
      </c>
    </row>
    <row r="26" customFormat="false" ht="15" hidden="false" customHeight="false" outlineLevel="0" collapsed="false">
      <c r="A26" s="51" t="s">
        <v>91</v>
      </c>
      <c r="F26" s="32" t="n">
        <v>1</v>
      </c>
      <c r="O26" s="44" t="s">
        <v>61</v>
      </c>
      <c r="P26" s="44" t="s">
        <v>86</v>
      </c>
      <c r="Q26" s="44" t="s">
        <v>73</v>
      </c>
      <c r="R26" s="44" t="s">
        <v>74</v>
      </c>
      <c r="S26" s="45" t="n">
        <v>57.14</v>
      </c>
      <c r="T26" s="46" t="n">
        <v>51.38</v>
      </c>
      <c r="U26" s="47" t="n">
        <f aca="false">(T26*($C$8+$H$8+$C$9+$H$9))/$M$18</f>
        <v>0.367777713832275</v>
      </c>
      <c r="V26" s="46" t="n">
        <v>27.64</v>
      </c>
      <c r="W26" s="47" t="n">
        <f aca="false">(V26*($C$8+$H$8+$C$9+$H$9))/$M$18</f>
        <v>0.197846944537254</v>
      </c>
      <c r="X26" s="49" t="n">
        <v>1.89</v>
      </c>
      <c r="Y26" s="47" t="n">
        <f aca="false">(X26*($C$8+$H$8+$C$9+$H$9))/$M$18</f>
        <v>0.0135286080020047</v>
      </c>
      <c r="Z26" s="46" t="n">
        <v>171.52</v>
      </c>
      <c r="AA26" s="47" t="n">
        <f aca="false">(Z26*($C$8+$H$8+$C$9+$H$9))/$M$18</f>
        <v>1.22773907116605</v>
      </c>
      <c r="AB26" s="49" t="n">
        <v>1.06</v>
      </c>
      <c r="AC26" s="47" t="n">
        <f aca="false">(AB26*($C$8+$H$8+$C$9+$H$9))/$M$18</f>
        <v>0.00758747327096559</v>
      </c>
    </row>
    <row r="27" customFormat="false" ht="15" hidden="false" customHeight="false" outlineLevel="0" collapsed="false">
      <c r="A27" s="51" t="s">
        <v>92</v>
      </c>
      <c r="F27" s="32" t="n">
        <v>2</v>
      </c>
      <c r="O27" s="44" t="s">
        <v>61</v>
      </c>
      <c r="P27" s="44" t="s">
        <v>86</v>
      </c>
      <c r="Q27" s="44" t="s">
        <v>75</v>
      </c>
      <c r="R27" s="44" t="s">
        <v>93</v>
      </c>
      <c r="S27" s="45" t="n">
        <v>52.84</v>
      </c>
      <c r="T27" s="46" t="n">
        <v>21.11</v>
      </c>
      <c r="U27" s="47" t="n">
        <f aca="false">(T27*($C$10+$C$11+$C$12+$C$13+$C$14+$C$15+$H$10+$H$11+$H$12+$H$13+$H$14+$H$15))/$M$18</f>
        <v>0.412261619361844</v>
      </c>
      <c r="V27" s="46" t="n">
        <v>27.48</v>
      </c>
      <c r="W27" s="47" t="n">
        <f aca="false">(V27*($C$10+$C$11+$C$12+$C$13+$C$14+$C$15+$H$10+$H$11+$H$12+$H$13+$H$14+$H$15))/$M$18</f>
        <v>0.536662685933846</v>
      </c>
      <c r="X27" s="49" t="n">
        <v>0.46</v>
      </c>
      <c r="Y27" s="47" t="n">
        <f aca="false">(X27*($C$10+$C$11+$C$12+$C$13+$C$14+$C$15+$H$10+$H$11+$H$12+$H$13+$H$14+$H$15))/$M$18</f>
        <v>0.00898343651854327</v>
      </c>
      <c r="Z27" s="46" t="n">
        <v>158.61</v>
      </c>
      <c r="AA27" s="47" t="n">
        <f aca="false">(Z27*($C$10+$C$11+$C$12+$C$13+$C$14+$C$15+$H$10+$H$11+$H$12+$H$13+$H$14+$H$15))/$M$18</f>
        <v>3.09752797001336</v>
      </c>
      <c r="AB27" s="49" t="n">
        <v>1.06</v>
      </c>
      <c r="AC27" s="47" t="n">
        <f aca="false">(AB27*($C$10+$C$11+$C$12+$C$13+$C$14+$C$15+$H$10+$H$11+$H$12+$H$13+$H$14+$H$15))/$M$18</f>
        <v>0.0207009624122954</v>
      </c>
    </row>
    <row r="28" customFormat="false" ht="15" hidden="false" customHeight="false" outlineLevel="0" collapsed="false">
      <c r="A28" s="51" t="s">
        <v>94</v>
      </c>
      <c r="F28" s="32" t="n">
        <v>2</v>
      </c>
      <c r="O28" s="44" t="s">
        <v>61</v>
      </c>
      <c r="P28" s="44" t="s">
        <v>95</v>
      </c>
      <c r="Q28" s="44" t="s">
        <v>82</v>
      </c>
      <c r="R28" s="44" t="s">
        <v>83</v>
      </c>
      <c r="S28" s="45" t="n">
        <v>62.01</v>
      </c>
      <c r="T28" s="46" t="n">
        <v>2364.15</v>
      </c>
      <c r="U28" s="47" t="n">
        <f aca="false">(T28*(D3+J3))/$M$18</f>
        <v>0.148756615018376</v>
      </c>
      <c r="V28" s="46" t="n">
        <v>30.71</v>
      </c>
      <c r="W28" s="48" t="n">
        <f aca="false">(V28*(D3+J3))/$M$18</f>
        <v>0.00193232901770799</v>
      </c>
      <c r="X28" s="46" t="n">
        <v>53.23</v>
      </c>
      <c r="Y28" s="48" t="n">
        <f aca="false">(X28*(D3+J3))/$M$18</f>
        <v>0.00334932834948212</v>
      </c>
      <c r="Z28" s="46" t="n">
        <v>171.2</v>
      </c>
      <c r="AA28" s="48" t="n">
        <f aca="false">(Z28*(D3+J3))/$M$18</f>
        <v>0.010772215168727</v>
      </c>
      <c r="AB28" s="49" t="n">
        <v>7.9</v>
      </c>
      <c r="AC28" s="48" t="n">
        <f aca="false">(AB28*(D3+J3))/$M$18</f>
        <v>0.000497082358837287</v>
      </c>
    </row>
    <row r="29" customFormat="false" ht="15" hidden="false" customHeight="false" outlineLevel="0" collapsed="false">
      <c r="A29" s="51"/>
      <c r="O29" s="44" t="s">
        <v>61</v>
      </c>
      <c r="P29" s="44" t="s">
        <v>95</v>
      </c>
      <c r="Q29" s="44" t="s">
        <v>65</v>
      </c>
      <c r="R29" s="44" t="s">
        <v>66</v>
      </c>
      <c r="S29" s="45" t="n">
        <v>61.86</v>
      </c>
      <c r="T29" s="46" t="n">
        <v>427.98</v>
      </c>
      <c r="U29" s="47" t="n">
        <f aca="false">(T29*(D4+J4))/$M$18</f>
        <v>0.0216206401603742</v>
      </c>
      <c r="V29" s="46" t="n">
        <v>31.4</v>
      </c>
      <c r="W29" s="48" t="n">
        <f aca="false">(V29*(D4+J4))/$M$18</f>
        <v>0.00158626127631139</v>
      </c>
      <c r="X29" s="46" t="n">
        <v>72.91</v>
      </c>
      <c r="Y29" s="48" t="n">
        <f aca="false">(X29*(D4+J4))/$M$18</f>
        <v>0.00368325826929502</v>
      </c>
      <c r="Z29" s="46" t="n">
        <v>170.78</v>
      </c>
      <c r="AA29" s="48" t="n">
        <f aca="false">(Z29*(D4+J4))/$M$18</f>
        <v>0.00862744269963248</v>
      </c>
      <c r="AB29" s="46" t="n">
        <v>14.64</v>
      </c>
      <c r="AC29" s="48" t="n">
        <f aca="false">(AB29*(D4+J4))/$M$18</f>
        <v>0.000739581690611427</v>
      </c>
    </row>
    <row r="30" customFormat="false" ht="15" hidden="false" customHeight="false" outlineLevel="0" collapsed="false">
      <c r="A30" s="50" t="s">
        <v>96</v>
      </c>
      <c r="O30" s="44" t="s">
        <v>61</v>
      </c>
      <c r="P30" s="44" t="s">
        <v>95</v>
      </c>
      <c r="Q30" s="44" t="s">
        <v>67</v>
      </c>
      <c r="R30" s="44" t="s">
        <v>68</v>
      </c>
      <c r="S30" s="45" t="n">
        <v>61.71</v>
      </c>
      <c r="T30" s="46" t="n">
        <v>189.05</v>
      </c>
      <c r="U30" s="47" t="n">
        <f aca="false">(T30*($D$5+$J$5+$D$6+$J$6))/$M$18</f>
        <v>0.0226632609421985</v>
      </c>
      <c r="V30" s="46" t="n">
        <v>30.87</v>
      </c>
      <c r="W30" s="47" t="n">
        <f aca="false">(V30*($D$5+$J$5+$D$6+$J$6))/$M$18</f>
        <v>0.00370068693618443</v>
      </c>
      <c r="X30" s="46" t="n">
        <v>34.13</v>
      </c>
      <c r="Y30" s="47" t="n">
        <f aca="false">(X30*($D$5+$J$5+$D$6+$J$6))/$M$18</f>
        <v>0.00409149482124958</v>
      </c>
      <c r="Z30" s="46" t="n">
        <v>170.37</v>
      </c>
      <c r="AA30" s="47" t="n">
        <f aca="false">(Z30*($D$5+$J$5+$D$6+$J$6))/$M$18</f>
        <v>0.0204239077848313</v>
      </c>
      <c r="AB30" s="49" t="n">
        <v>7.32</v>
      </c>
      <c r="AC30" s="47" t="n">
        <f aca="false">(AB30*($D$5+$J$5+$D$6+$J$6))/$M$18</f>
        <v>0.000877519545606415</v>
      </c>
    </row>
    <row r="31" customFormat="false" ht="15" hidden="false" customHeight="false" outlineLevel="0" collapsed="false">
      <c r="A31" s="51" t="s">
        <v>97</v>
      </c>
      <c r="O31" s="44" t="s">
        <v>61</v>
      </c>
      <c r="P31" s="44" t="s">
        <v>95</v>
      </c>
      <c r="Q31" s="44" t="s">
        <v>71</v>
      </c>
      <c r="R31" s="44" t="s">
        <v>72</v>
      </c>
      <c r="S31" s="45" t="n">
        <v>61.15</v>
      </c>
      <c r="T31" s="46" t="n">
        <v>62.74</v>
      </c>
      <c r="U31" s="47" t="n">
        <f aca="false">(T31*($D$7+$J$7))/$M$18</f>
        <v>0.0652890090210491</v>
      </c>
      <c r="V31" s="46" t="n">
        <v>27.92</v>
      </c>
      <c r="W31" s="47" t="n">
        <f aca="false">(V31*($D$7+$J$7))/$M$18</f>
        <v>0.0290543374540595</v>
      </c>
      <c r="X31" s="46" t="n">
        <v>57.42</v>
      </c>
      <c r="Y31" s="47" t="n">
        <f aca="false">(X31*($D$7+$J$7))/$M$18</f>
        <v>0.0597528673571667</v>
      </c>
      <c r="Z31" s="46" t="n">
        <v>168.8</v>
      </c>
      <c r="AA31" s="47" t="n">
        <f aca="false">(Z31*($D$7+$J$7))/$M$18</f>
        <v>0.175658028733712</v>
      </c>
      <c r="AB31" s="49" t="n">
        <v>1.86</v>
      </c>
      <c r="AC31" s="47" t="n">
        <f aca="false">(AB31*($D$7+$J$7))/$M$18</f>
        <v>0.00193556832609422</v>
      </c>
    </row>
    <row r="32" customFormat="false" ht="15" hidden="false" customHeight="false" outlineLevel="0" collapsed="false">
      <c r="A32" s="51" t="s">
        <v>98</v>
      </c>
      <c r="O32" s="44" t="s">
        <v>61</v>
      </c>
      <c r="P32" s="44" t="s">
        <v>95</v>
      </c>
      <c r="Q32" s="44" t="s">
        <v>73</v>
      </c>
      <c r="R32" s="44" t="s">
        <v>74</v>
      </c>
      <c r="S32" s="45" t="n">
        <v>60.87</v>
      </c>
      <c r="T32" s="46" t="n">
        <v>51.42</v>
      </c>
      <c r="U32" s="47" t="n">
        <f aca="false">(T32*($D$8+$D$9+$J$8+$J$9))/$M$18</f>
        <v>0.0643377073170732</v>
      </c>
      <c r="V32" s="46" t="n">
        <v>27.11</v>
      </c>
      <c r="W32" s="47" t="n">
        <f aca="false">(V32*($D$8+$D$9+$J$8+$J$9))/$M$18</f>
        <v>0.0339205609756098</v>
      </c>
      <c r="X32" s="46" t="n">
        <v>57.42</v>
      </c>
      <c r="Y32" s="47" t="n">
        <f aca="false">(X32*($D$8+$D$9+$J$8+$J$9))/$M$18</f>
        <v>0.0718450243902439</v>
      </c>
      <c r="Z32" s="46" t="n">
        <v>168.04</v>
      </c>
      <c r="AA32" s="47" t="n">
        <f aca="false">(Z32*($D$8+$D$9+$J$8+$J$9))/$M$18</f>
        <v>0.210254926829268</v>
      </c>
      <c r="AB32" s="49" t="n">
        <v>1.1</v>
      </c>
      <c r="AC32" s="47" t="n">
        <f aca="false">(AB32*($D$8+$D$9+$J$8+$J$9))/$M$18</f>
        <v>0.00137634146341463</v>
      </c>
    </row>
    <row r="33" customFormat="false" ht="15" hidden="false" customHeight="false" outlineLevel="0" collapsed="false">
      <c r="A33" s="51" t="s">
        <v>99</v>
      </c>
      <c r="O33" s="44" t="s">
        <v>61</v>
      </c>
      <c r="P33" s="44" t="s">
        <v>95</v>
      </c>
      <c r="Q33" s="44" t="s">
        <v>75</v>
      </c>
      <c r="R33" s="44" t="s">
        <v>76</v>
      </c>
      <c r="S33" s="45" t="n">
        <v>60.96</v>
      </c>
      <c r="T33" s="46" t="n">
        <v>35.47</v>
      </c>
      <c r="U33" s="47" t="n">
        <f aca="false">(T33*($D$10+$D$11+$D$12+$D$13+$D$14+$D$15+$J$10+$J$11+$J$12+$J$13+$J$14+$J$15))/$M$18</f>
        <v>0.0688545228032075</v>
      </c>
      <c r="V33" s="46" t="n">
        <v>27.45</v>
      </c>
      <c r="W33" s="47" t="n">
        <f aca="false">(V33*($D$10+$D$11+$D$12+$D$13+$D$14+$D$15+$J$10+$J$11+$J$12+$J$13+$J$14+$J$15))/$M$18</f>
        <v>0.0532860628967591</v>
      </c>
      <c r="X33" s="46" t="n">
        <v>57.42</v>
      </c>
      <c r="Y33" s="47" t="n">
        <f aca="false">(X33*($D$10+$D$11+$D$12+$D$13+$D$14+$D$15+$J$10+$J$11+$J$12+$J$13+$J$14+$J$15))/$M$18</f>
        <v>0.111463961075844</v>
      </c>
      <c r="Z33" s="46" t="n">
        <v>168.28</v>
      </c>
      <c r="AA33" s="47" t="n">
        <f aca="false">(Z33*($D$10+$D$11+$D$12+$D$13+$D$14+$D$15+$J$10+$J$11+$J$12+$J$13+$J$14+$J$15))/$M$18</f>
        <v>0.32666588940862</v>
      </c>
      <c r="AB33" s="49" t="n">
        <v>1.08</v>
      </c>
      <c r="AC33" s="47" t="n">
        <f aca="false">(AB33*($D$10+$D$11+$D$12+$D$13+$D$14+$D$15+$J$10+$J$11+$J$12+$J$13+$J$14+$J$15))/$M$18</f>
        <v>0.00209650083528233</v>
      </c>
    </row>
    <row r="34" customFormat="false" ht="15" hidden="false" customHeight="false" outlineLevel="0" collapsed="false">
      <c r="A34" s="51" t="s">
        <v>100</v>
      </c>
      <c r="O34" s="44" t="s">
        <v>61</v>
      </c>
      <c r="P34" s="44" t="s">
        <v>101</v>
      </c>
      <c r="Q34" s="44"/>
      <c r="R34" s="44"/>
      <c r="S34" s="52"/>
      <c r="T34" s="46"/>
      <c r="U34" s="47" t="n">
        <f aca="false">(T34*$E$16)/$M$18</f>
        <v>0</v>
      </c>
      <c r="V34" s="46" t="n">
        <v>22.08</v>
      </c>
      <c r="W34" s="47" t="n">
        <f aca="false">(V34*$E$16)/$M$18</f>
        <v>0.0995923822251921</v>
      </c>
      <c r="X34" s="46"/>
      <c r="Y34" s="47" t="n">
        <f aca="false">(X34*$E$16)/$M$18</f>
        <v>0</v>
      </c>
      <c r="Z34" s="46"/>
      <c r="AA34" s="47" t="n">
        <f aca="false">(Z34*$E$16)/$M$18</f>
        <v>0</v>
      </c>
      <c r="AB34" s="46"/>
      <c r="AC34" s="47" t="n">
        <f aca="false">(AB34*$E$16)/$M$18</f>
        <v>0</v>
      </c>
    </row>
    <row r="35" customFormat="false" ht="12.8" hidden="false" customHeight="false" outlineLevel="0" collapsed="false">
      <c r="O35" s="53" t="s">
        <v>102</v>
      </c>
      <c r="P35" s="53"/>
      <c r="Q35" s="53"/>
      <c r="R35" s="53"/>
      <c r="S35" s="53"/>
      <c r="T35" s="53"/>
      <c r="U35" s="53" t="n">
        <f aca="false">SUM(U3:U34)</f>
        <v>391.419499546859</v>
      </c>
      <c r="V35" s="53"/>
      <c r="W35" s="53" t="n">
        <f aca="false">SUM(W3:W34)</f>
        <v>36.8445682907618</v>
      </c>
      <c r="X35" s="53"/>
      <c r="Y35" s="53" t="n">
        <f aca="false">SUM(Y3:Y34)</f>
        <v>18.3344822349649</v>
      </c>
      <c r="Z35" s="53"/>
      <c r="AA35" s="53" t="n">
        <f aca="false">SUM(AA3:AA34)</f>
        <v>194.042359107501</v>
      </c>
      <c r="AB35" s="53"/>
      <c r="AC35" s="53" t="n">
        <f aca="false">SUM(AC3:AC34)</f>
        <v>4.81911043777147</v>
      </c>
    </row>
    <row r="36" customFormat="false" ht="15" hidden="false" customHeight="false" outlineLevel="0" collapsed="false">
      <c r="B36" s="54" t="s">
        <v>49</v>
      </c>
      <c r="C36" s="54" t="s">
        <v>51</v>
      </c>
      <c r="D36" s="40" t="s">
        <v>53</v>
      </c>
      <c r="E36" s="40" t="s">
        <v>55</v>
      </c>
      <c r="F36" s="40" t="s">
        <v>57</v>
      </c>
    </row>
    <row r="37" customFormat="false" ht="15" hidden="false" customHeight="false" outlineLevel="0" collapsed="false">
      <c r="B37" s="43" t="s">
        <v>60</v>
      </c>
      <c r="C37" s="43" t="s">
        <v>60</v>
      </c>
      <c r="D37" s="42" t="s">
        <v>60</v>
      </c>
      <c r="E37" s="42" t="s">
        <v>59</v>
      </c>
      <c r="F37" s="42" t="s">
        <v>60</v>
      </c>
    </row>
    <row r="38" customFormat="false" ht="24" hidden="false" customHeight="false" outlineLevel="0" collapsed="false">
      <c r="A38" s="55" t="s">
        <v>102</v>
      </c>
      <c r="B38" s="56" t="n">
        <f aca="false">U35</f>
        <v>391.419499546859</v>
      </c>
      <c r="C38" s="56" t="n">
        <f aca="false">W35</f>
        <v>36.8445682907618</v>
      </c>
      <c r="D38" s="56" t="n">
        <f aca="false">Y35</f>
        <v>18.3344822349649</v>
      </c>
      <c r="E38" s="56" t="n">
        <f aca="false">AA35</f>
        <v>194.042359107501</v>
      </c>
      <c r="F38" s="56" t="n">
        <f aca="false">AC35</f>
        <v>4.81911043777147</v>
      </c>
    </row>
  </sheetData>
  <mergeCells count="4">
    <mergeCell ref="O1:O2"/>
    <mergeCell ref="P1:P2"/>
    <mergeCell ref="Q1:Q2"/>
    <mergeCell ref="R1:R2"/>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66"/>
  <sheetViews>
    <sheetView showFormulas="false" showGridLines="true" showRowColHeaders="true" showZeros="true" rightToLeft="false" tabSelected="false" showOutlineSymbols="true" defaultGridColor="true" view="normal" topLeftCell="A16" colorId="64" zoomScale="80" zoomScaleNormal="80" zoomScalePageLayoutView="100" workbookViewId="0">
      <selection pane="topLeft" activeCell="A28" activeCellId="0" sqref="A28"/>
    </sheetView>
  </sheetViews>
  <sheetFormatPr defaultColWidth="11.53515625" defaultRowHeight="12.8" customHeight="true" zeroHeight="false" outlineLevelRow="0" outlineLevelCol="0"/>
  <sheetData>
    <row r="1" customFormat="false" ht="15" hidden="false" customHeight="false" outlineLevel="0" collapsed="false">
      <c r="A1" s="1" t="s">
        <v>103</v>
      </c>
      <c r="B1" s="57"/>
      <c r="C1" s="57"/>
      <c r="D1" s="57"/>
      <c r="E1" s="57"/>
      <c r="F1" s="57"/>
      <c r="G1" s="57"/>
      <c r="H1" s="57"/>
      <c r="I1" s="57"/>
      <c r="J1" s="57"/>
      <c r="K1" s="57"/>
      <c r="L1" s="57"/>
      <c r="M1" s="57"/>
      <c r="N1" s="57"/>
      <c r="O1" s="57"/>
      <c r="P1" s="57"/>
      <c r="Q1" s="57"/>
      <c r="R1" s="57"/>
      <c r="S1" s="57"/>
      <c r="T1" s="57"/>
    </row>
    <row r="2" customFormat="false" ht="12.8" hidden="false" customHeight="false" outlineLevel="0" collapsed="false">
      <c r="A2" s="2"/>
      <c r="B2" s="2"/>
      <c r="C2" s="3"/>
      <c r="D2" s="3"/>
      <c r="E2" s="58"/>
      <c r="F2" s="58"/>
      <c r="G2" s="58"/>
      <c r="H2" s="58"/>
      <c r="I2" s="58"/>
      <c r="J2" s="58"/>
      <c r="K2" s="58"/>
      <c r="L2" s="58"/>
      <c r="M2" s="58"/>
      <c r="N2" s="58"/>
      <c r="O2" s="58"/>
      <c r="P2" s="58"/>
      <c r="Q2" s="58"/>
      <c r="R2" s="58"/>
      <c r="S2" s="58"/>
      <c r="T2" s="58"/>
    </row>
    <row r="3" customFormat="false" ht="35.05" hidden="false" customHeight="false" outlineLevel="0" collapsed="false">
      <c r="A3" s="59" t="s">
        <v>1</v>
      </c>
      <c r="B3" s="59" t="s">
        <v>2</v>
      </c>
      <c r="C3" s="59" t="s">
        <v>3</v>
      </c>
      <c r="D3" s="59" t="s">
        <v>4</v>
      </c>
      <c r="E3" s="59" t="s">
        <v>5</v>
      </c>
      <c r="F3" s="59" t="s">
        <v>6</v>
      </c>
      <c r="G3" s="59" t="s">
        <v>7</v>
      </c>
      <c r="H3" s="59" t="s">
        <v>8</v>
      </c>
      <c r="I3" s="59" t="s">
        <v>9</v>
      </c>
      <c r="J3" s="59" t="s">
        <v>10</v>
      </c>
      <c r="K3" s="59" t="s">
        <v>11</v>
      </c>
      <c r="L3" s="59" t="s">
        <v>12</v>
      </c>
      <c r="M3" s="59" t="s">
        <v>13</v>
      </c>
      <c r="N3" s="59" t="s">
        <v>14</v>
      </c>
      <c r="O3" s="59" t="s">
        <v>15</v>
      </c>
      <c r="P3" s="59" t="s">
        <v>16</v>
      </c>
      <c r="Q3" s="59" t="s">
        <v>17</v>
      </c>
      <c r="R3" s="59" t="s">
        <v>18</v>
      </c>
      <c r="S3" s="59" t="s">
        <v>19</v>
      </c>
      <c r="T3" s="59" t="s">
        <v>20</v>
      </c>
    </row>
    <row r="4" customFormat="false" ht="35.05" hidden="false" customHeight="false" outlineLevel="0" collapsed="false">
      <c r="A4" s="5"/>
      <c r="B4" s="6" t="s">
        <v>21</v>
      </c>
      <c r="C4" s="60" t="s">
        <v>22</v>
      </c>
      <c r="D4" s="8" t="s">
        <v>104</v>
      </c>
      <c r="E4" s="14" t="n">
        <v>214</v>
      </c>
      <c r="F4" s="9" t="n">
        <v>72</v>
      </c>
      <c r="G4" s="9" t="n">
        <v>197</v>
      </c>
      <c r="H4" s="9" t="n">
        <v>168</v>
      </c>
      <c r="I4" s="9" t="n">
        <v>234</v>
      </c>
      <c r="J4" s="9" t="n">
        <v>88</v>
      </c>
      <c r="K4" s="9" t="n">
        <v>24</v>
      </c>
      <c r="L4" s="9" t="n">
        <v>402</v>
      </c>
      <c r="M4" s="10"/>
      <c r="N4" s="9" t="n">
        <v>14</v>
      </c>
      <c r="O4" s="10" t="n">
        <v>3</v>
      </c>
      <c r="P4" s="9" t="n">
        <v>5</v>
      </c>
      <c r="Q4" s="10"/>
      <c r="R4" s="9"/>
      <c r="S4" s="9" t="n">
        <v>1</v>
      </c>
      <c r="T4" s="11" t="n">
        <v>1422</v>
      </c>
    </row>
    <row r="5" customFormat="false" ht="13" hidden="false" customHeight="false" outlineLevel="0" collapsed="false">
      <c r="A5" s="5"/>
      <c r="B5" s="5"/>
      <c r="C5" s="61"/>
      <c r="D5" s="8" t="s">
        <v>19</v>
      </c>
      <c r="E5" s="14" t="n">
        <v>4</v>
      </c>
      <c r="F5" s="10"/>
      <c r="G5" s="10"/>
      <c r="H5" s="10"/>
      <c r="I5" s="10"/>
      <c r="J5" s="10"/>
      <c r="K5" s="10"/>
      <c r="L5" s="10"/>
      <c r="M5" s="10"/>
      <c r="N5" s="10" t="n">
        <v>1</v>
      </c>
      <c r="O5" s="10"/>
      <c r="P5" s="10"/>
      <c r="Q5" s="10"/>
      <c r="R5" s="10"/>
      <c r="S5" s="9"/>
      <c r="T5" s="11" t="n">
        <v>5</v>
      </c>
    </row>
    <row r="6" customFormat="false" ht="13" hidden="false" customHeight="false" outlineLevel="0" collapsed="false">
      <c r="A6" s="5"/>
      <c r="B6" s="5"/>
      <c r="C6" s="60" t="s">
        <v>22</v>
      </c>
      <c r="D6" s="8" t="s">
        <v>26</v>
      </c>
      <c r="E6" s="14" t="n">
        <v>218</v>
      </c>
      <c r="F6" s="9" t="n">
        <v>72</v>
      </c>
      <c r="G6" s="9" t="n">
        <v>197</v>
      </c>
      <c r="H6" s="9" t="n">
        <v>168</v>
      </c>
      <c r="I6" s="9" t="n">
        <v>234</v>
      </c>
      <c r="J6" s="9" t="n">
        <v>88</v>
      </c>
      <c r="K6" s="9" t="n">
        <v>24</v>
      </c>
      <c r="L6" s="9" t="n">
        <v>402</v>
      </c>
      <c r="M6" s="10"/>
      <c r="N6" s="9" t="n">
        <v>15</v>
      </c>
      <c r="O6" s="10" t="n">
        <v>3</v>
      </c>
      <c r="P6" s="9" t="n">
        <v>5</v>
      </c>
      <c r="Q6" s="10"/>
      <c r="R6" s="9"/>
      <c r="S6" s="9" t="n">
        <v>1</v>
      </c>
      <c r="T6" s="11" t="n">
        <v>1427</v>
      </c>
    </row>
    <row r="7" customFormat="false" ht="35.05" hidden="false" customHeight="false" outlineLevel="0" collapsed="false">
      <c r="A7" s="5"/>
      <c r="B7" s="5"/>
      <c r="C7" s="60" t="s">
        <v>27</v>
      </c>
      <c r="D7" s="8" t="s">
        <v>104</v>
      </c>
      <c r="E7" s="14" t="n">
        <v>25</v>
      </c>
      <c r="F7" s="9" t="n">
        <v>5</v>
      </c>
      <c r="G7" s="9" t="n">
        <v>13</v>
      </c>
      <c r="H7" s="9" t="n">
        <v>7</v>
      </c>
      <c r="I7" s="9" t="n">
        <v>114</v>
      </c>
      <c r="J7" s="9" t="n">
        <v>21</v>
      </c>
      <c r="K7" s="9" t="n">
        <v>7</v>
      </c>
      <c r="L7" s="9" t="n">
        <v>104</v>
      </c>
      <c r="M7" s="10"/>
      <c r="N7" s="9" t="n">
        <v>9</v>
      </c>
      <c r="O7" s="9" t="n">
        <v>3</v>
      </c>
      <c r="P7" s="9" t="n">
        <v>5</v>
      </c>
      <c r="Q7" s="10"/>
      <c r="R7" s="9"/>
      <c r="S7" s="9"/>
      <c r="T7" s="11" t="n">
        <v>313</v>
      </c>
    </row>
    <row r="8" customFormat="false" ht="13" hidden="false" customHeight="false" outlineLevel="0" collapsed="false">
      <c r="A8" s="5"/>
      <c r="B8" s="5"/>
      <c r="C8" s="61"/>
      <c r="D8" s="8" t="s">
        <v>19</v>
      </c>
      <c r="E8" s="14" t="n">
        <v>3</v>
      </c>
      <c r="F8" s="10"/>
      <c r="G8" s="10"/>
      <c r="H8" s="10"/>
      <c r="I8" s="10"/>
      <c r="J8" s="10"/>
      <c r="K8" s="10"/>
      <c r="L8" s="9"/>
      <c r="M8" s="10"/>
      <c r="N8" s="10"/>
      <c r="O8" s="10"/>
      <c r="P8" s="10"/>
      <c r="Q8" s="10"/>
      <c r="R8" s="10"/>
      <c r="S8" s="9"/>
      <c r="T8" s="11" t="n">
        <v>3</v>
      </c>
    </row>
    <row r="9" customFormat="false" ht="35.05" hidden="false" customHeight="false" outlineLevel="0" collapsed="false">
      <c r="A9" s="5"/>
      <c r="B9" s="5"/>
      <c r="C9" s="60" t="s">
        <v>27</v>
      </c>
      <c r="D9" s="8" t="s">
        <v>26</v>
      </c>
      <c r="E9" s="14" t="n">
        <v>28</v>
      </c>
      <c r="F9" s="9" t="n">
        <v>5</v>
      </c>
      <c r="G9" s="9" t="n">
        <v>13</v>
      </c>
      <c r="H9" s="9" t="n">
        <v>7</v>
      </c>
      <c r="I9" s="9" t="n">
        <v>114</v>
      </c>
      <c r="J9" s="9" t="n">
        <v>21</v>
      </c>
      <c r="K9" s="9" t="n">
        <v>7</v>
      </c>
      <c r="L9" s="9" t="n">
        <v>104</v>
      </c>
      <c r="M9" s="10"/>
      <c r="N9" s="9" t="n">
        <v>9</v>
      </c>
      <c r="O9" s="9" t="n">
        <v>3</v>
      </c>
      <c r="P9" s="9" t="n">
        <v>5</v>
      </c>
      <c r="Q9" s="10"/>
      <c r="R9" s="9"/>
      <c r="S9" s="9"/>
      <c r="T9" s="11" t="n">
        <v>316</v>
      </c>
    </row>
    <row r="10" customFormat="false" ht="24" hidden="false" customHeight="false" outlineLevel="0" collapsed="false">
      <c r="A10" s="5"/>
      <c r="B10" s="5"/>
      <c r="C10" s="60" t="s">
        <v>28</v>
      </c>
      <c r="D10" s="8" t="s">
        <v>104</v>
      </c>
      <c r="E10" s="14" t="n">
        <v>2</v>
      </c>
      <c r="F10" s="9"/>
      <c r="G10" s="10"/>
      <c r="H10" s="9"/>
      <c r="I10" s="9" t="n">
        <v>25</v>
      </c>
      <c r="J10" s="9" t="n">
        <v>43</v>
      </c>
      <c r="K10" s="9" t="n">
        <v>1</v>
      </c>
      <c r="L10" s="9" t="n">
        <v>35</v>
      </c>
      <c r="M10" s="10"/>
      <c r="N10" s="9" t="n">
        <v>8</v>
      </c>
      <c r="O10" s="10"/>
      <c r="P10" s="9" t="n">
        <v>6</v>
      </c>
      <c r="Q10" s="10"/>
      <c r="R10" s="10"/>
      <c r="S10" s="9"/>
      <c r="T10" s="11" t="n">
        <v>120</v>
      </c>
    </row>
    <row r="11" customFormat="false" ht="24" hidden="false" customHeight="false" outlineLevel="0" collapsed="false">
      <c r="A11" s="5"/>
      <c r="B11" s="5"/>
      <c r="C11" s="60" t="s">
        <v>28</v>
      </c>
      <c r="D11" s="8" t="s">
        <v>26</v>
      </c>
      <c r="E11" s="14" t="n">
        <v>2</v>
      </c>
      <c r="F11" s="10"/>
      <c r="G11" s="10"/>
      <c r="H11" s="10"/>
      <c r="I11" s="10" t="n">
        <v>25</v>
      </c>
      <c r="J11" s="10" t="n">
        <v>43</v>
      </c>
      <c r="K11" s="10" t="n">
        <v>1</v>
      </c>
      <c r="L11" s="10" t="n">
        <v>35</v>
      </c>
      <c r="M11" s="10"/>
      <c r="N11" s="10" t="n">
        <v>8</v>
      </c>
      <c r="O11" s="10"/>
      <c r="P11" s="10" t="n">
        <v>6</v>
      </c>
      <c r="Q11" s="10"/>
      <c r="R11" s="10"/>
      <c r="S11" s="9"/>
      <c r="T11" s="11" t="n">
        <v>120</v>
      </c>
    </row>
    <row r="12" customFormat="false" ht="24" hidden="false" customHeight="false" outlineLevel="0" collapsed="false">
      <c r="A12" s="5"/>
      <c r="B12" s="5"/>
      <c r="C12" s="60" t="s">
        <v>29</v>
      </c>
      <c r="D12" s="8" t="s">
        <v>18</v>
      </c>
      <c r="E12" s="14"/>
      <c r="F12" s="9"/>
      <c r="G12" s="10"/>
      <c r="H12" s="9"/>
      <c r="I12" s="9"/>
      <c r="J12" s="9"/>
      <c r="K12" s="9"/>
      <c r="L12" s="9"/>
      <c r="M12" s="10"/>
      <c r="N12" s="9"/>
      <c r="O12" s="10"/>
      <c r="P12" s="9"/>
      <c r="Q12" s="10"/>
      <c r="R12" s="10" t="n">
        <v>31</v>
      </c>
      <c r="S12" s="9"/>
      <c r="T12" s="11" t="n">
        <v>31</v>
      </c>
    </row>
    <row r="13" customFormat="false" ht="13" hidden="false" customHeight="false" outlineLevel="0" collapsed="false">
      <c r="A13" s="5"/>
      <c r="B13" s="5"/>
      <c r="C13" s="60" t="s">
        <v>29</v>
      </c>
      <c r="D13" s="8" t="s">
        <v>26</v>
      </c>
      <c r="E13" s="14"/>
      <c r="F13" s="9"/>
      <c r="G13" s="9"/>
      <c r="H13" s="9"/>
      <c r="I13" s="9"/>
      <c r="J13" s="9"/>
      <c r="K13" s="9"/>
      <c r="L13" s="9"/>
      <c r="M13" s="9"/>
      <c r="N13" s="9"/>
      <c r="O13" s="9"/>
      <c r="P13" s="9"/>
      <c r="Q13" s="9"/>
      <c r="R13" s="9" t="n">
        <v>31</v>
      </c>
      <c r="S13" s="9"/>
      <c r="T13" s="11" t="n">
        <v>31</v>
      </c>
    </row>
    <row r="14" customFormat="false" ht="13" hidden="false" customHeight="false" outlineLevel="0" collapsed="false">
      <c r="A14" s="5"/>
      <c r="B14" s="5"/>
      <c r="C14" s="60" t="s">
        <v>30</v>
      </c>
      <c r="D14" s="8" t="s">
        <v>104</v>
      </c>
      <c r="E14" s="14" t="n">
        <v>832</v>
      </c>
      <c r="F14" s="9" t="n">
        <v>465</v>
      </c>
      <c r="G14" s="9" t="n">
        <v>1129</v>
      </c>
      <c r="H14" s="10" t="n">
        <v>1783</v>
      </c>
      <c r="I14" s="10" t="n">
        <v>2108</v>
      </c>
      <c r="J14" s="9" t="n">
        <v>622</v>
      </c>
      <c r="K14" s="10" t="n">
        <v>1138</v>
      </c>
      <c r="L14" s="10" t="n">
        <v>2553</v>
      </c>
      <c r="M14" s="10" t="n">
        <v>2</v>
      </c>
      <c r="N14" s="10" t="n">
        <v>1124</v>
      </c>
      <c r="O14" s="10" t="n">
        <v>76</v>
      </c>
      <c r="P14" s="10" t="n">
        <v>147</v>
      </c>
      <c r="Q14" s="10" t="n">
        <v>95</v>
      </c>
      <c r="R14" s="10"/>
      <c r="S14" s="9" t="n">
        <v>2</v>
      </c>
      <c r="T14" s="11" t="n">
        <v>12076</v>
      </c>
    </row>
    <row r="15" customFormat="false" ht="13" hidden="false" customHeight="false" outlineLevel="0" collapsed="false">
      <c r="A15" s="5"/>
      <c r="B15" s="5"/>
      <c r="C15" s="61"/>
      <c r="D15" s="8" t="s">
        <v>19</v>
      </c>
      <c r="E15" s="14" t="n">
        <v>42</v>
      </c>
      <c r="F15" s="9" t="n">
        <v>6</v>
      </c>
      <c r="G15" s="9" t="n">
        <v>3</v>
      </c>
      <c r="H15" s="9" t="n">
        <v>1</v>
      </c>
      <c r="I15" s="9"/>
      <c r="J15" s="9"/>
      <c r="K15" s="9"/>
      <c r="L15" s="9" t="n">
        <v>1</v>
      </c>
      <c r="M15" s="9"/>
      <c r="N15" s="9" t="n">
        <v>2</v>
      </c>
      <c r="O15" s="9"/>
      <c r="P15" s="9"/>
      <c r="Q15" s="9" t="n">
        <v>1</v>
      </c>
      <c r="R15" s="9"/>
      <c r="S15" s="9"/>
      <c r="T15" s="11" t="n">
        <v>56</v>
      </c>
    </row>
    <row r="16" customFormat="false" ht="13" hidden="false" customHeight="false" outlineLevel="0" collapsed="false">
      <c r="A16" s="5"/>
      <c r="B16" s="5"/>
      <c r="C16" s="60" t="s">
        <v>30</v>
      </c>
      <c r="D16" s="8" t="s">
        <v>26</v>
      </c>
      <c r="E16" s="13" t="n">
        <v>874</v>
      </c>
      <c r="F16" s="10" t="n">
        <v>471</v>
      </c>
      <c r="G16" s="10" t="n">
        <v>1132</v>
      </c>
      <c r="H16" s="10" t="n">
        <v>1784</v>
      </c>
      <c r="I16" s="9" t="n">
        <v>2108</v>
      </c>
      <c r="J16" s="10" t="n">
        <v>622</v>
      </c>
      <c r="K16" s="10" t="n">
        <v>1138</v>
      </c>
      <c r="L16" s="10" t="n">
        <v>2554</v>
      </c>
      <c r="M16" s="10" t="n">
        <v>2</v>
      </c>
      <c r="N16" s="10" t="n">
        <v>1126</v>
      </c>
      <c r="O16" s="10" t="n">
        <v>76</v>
      </c>
      <c r="P16" s="10" t="n">
        <v>147</v>
      </c>
      <c r="Q16" s="10" t="n">
        <v>96</v>
      </c>
      <c r="R16" s="10"/>
      <c r="S16" s="9" t="n">
        <v>2</v>
      </c>
      <c r="T16" s="11" t="n">
        <v>12132</v>
      </c>
    </row>
    <row r="17" customFormat="false" ht="24" hidden="false" customHeight="false" outlineLevel="0" collapsed="false">
      <c r="A17" s="5"/>
      <c r="B17" s="5"/>
      <c r="C17" s="60" t="s">
        <v>105</v>
      </c>
      <c r="D17" s="8" t="s">
        <v>104</v>
      </c>
      <c r="E17" s="13"/>
      <c r="F17" s="10"/>
      <c r="G17" s="10"/>
      <c r="H17" s="10"/>
      <c r="I17" s="9"/>
      <c r="J17" s="10"/>
      <c r="K17" s="10" t="n">
        <v>1</v>
      </c>
      <c r="L17" s="10"/>
      <c r="M17" s="10"/>
      <c r="N17" s="10"/>
      <c r="O17" s="10"/>
      <c r="P17" s="10"/>
      <c r="Q17" s="10"/>
      <c r="R17" s="10"/>
      <c r="S17" s="9"/>
      <c r="T17" s="11" t="n">
        <v>1</v>
      </c>
    </row>
    <row r="18" customFormat="false" ht="24" hidden="false" customHeight="false" outlineLevel="0" collapsed="false">
      <c r="A18" s="5"/>
      <c r="B18" s="5"/>
      <c r="C18" s="62" t="s">
        <v>106</v>
      </c>
      <c r="D18" s="8" t="s">
        <v>26</v>
      </c>
      <c r="E18" s="13"/>
      <c r="F18" s="10"/>
      <c r="G18" s="10"/>
      <c r="H18" s="10"/>
      <c r="I18" s="10"/>
      <c r="J18" s="10"/>
      <c r="K18" s="10" t="n">
        <v>1</v>
      </c>
      <c r="L18" s="9"/>
      <c r="M18" s="10"/>
      <c r="N18" s="10"/>
      <c r="O18" s="10"/>
      <c r="P18" s="10"/>
      <c r="Q18" s="10"/>
      <c r="R18" s="10"/>
      <c r="S18" s="9"/>
      <c r="T18" s="11" t="n">
        <v>1</v>
      </c>
    </row>
    <row r="19" customFormat="false" ht="24" hidden="false" customHeight="false" outlineLevel="0" collapsed="false">
      <c r="A19" s="5"/>
      <c r="B19" s="5"/>
      <c r="C19" s="60" t="s">
        <v>31</v>
      </c>
      <c r="D19" s="8" t="s">
        <v>104</v>
      </c>
      <c r="E19" s="13"/>
      <c r="F19" s="10"/>
      <c r="G19" s="10"/>
      <c r="H19" s="10"/>
      <c r="I19" s="10"/>
      <c r="J19" s="10"/>
      <c r="K19" s="10"/>
      <c r="L19" s="9" t="n">
        <v>64</v>
      </c>
      <c r="M19" s="10"/>
      <c r="N19" s="10"/>
      <c r="O19" s="10"/>
      <c r="P19" s="10"/>
      <c r="Q19" s="10"/>
      <c r="R19" s="10"/>
      <c r="S19" s="9"/>
      <c r="T19" s="11" t="n">
        <v>64</v>
      </c>
    </row>
    <row r="20" customFormat="false" ht="24" hidden="false" customHeight="false" outlineLevel="0" collapsed="false">
      <c r="A20" s="5"/>
      <c r="B20" s="5"/>
      <c r="C20" s="60" t="s">
        <v>31</v>
      </c>
      <c r="D20" s="8" t="s">
        <v>26</v>
      </c>
      <c r="E20" s="13"/>
      <c r="F20" s="10"/>
      <c r="G20" s="10"/>
      <c r="H20" s="10"/>
      <c r="I20" s="10"/>
      <c r="J20" s="10"/>
      <c r="K20" s="10"/>
      <c r="L20" s="9" t="n">
        <v>64</v>
      </c>
      <c r="M20" s="10"/>
      <c r="N20" s="10"/>
      <c r="O20" s="10"/>
      <c r="P20" s="10"/>
      <c r="Q20" s="10"/>
      <c r="R20" s="10"/>
      <c r="S20" s="9"/>
      <c r="T20" s="11" t="n">
        <v>64</v>
      </c>
    </row>
    <row r="21" customFormat="false" ht="24" hidden="false" customHeight="false" outlineLevel="0" collapsed="false">
      <c r="A21" s="5"/>
      <c r="B21" s="5"/>
      <c r="C21" s="60" t="s">
        <v>33</v>
      </c>
      <c r="D21" s="8" t="s">
        <v>104</v>
      </c>
      <c r="E21" s="13"/>
      <c r="F21" s="10"/>
      <c r="G21" s="10"/>
      <c r="H21" s="10"/>
      <c r="I21" s="10"/>
      <c r="J21" s="10"/>
      <c r="K21" s="10"/>
      <c r="L21" s="9" t="n">
        <v>74</v>
      </c>
      <c r="M21" s="10"/>
      <c r="N21" s="10"/>
      <c r="O21" s="10"/>
      <c r="P21" s="10"/>
      <c r="Q21" s="10"/>
      <c r="R21" s="10"/>
      <c r="S21" s="9"/>
      <c r="T21" s="11" t="n">
        <v>74</v>
      </c>
    </row>
    <row r="22" customFormat="false" ht="24" hidden="false" customHeight="false" outlineLevel="0" collapsed="false">
      <c r="A22" s="5"/>
      <c r="B22" s="5"/>
      <c r="C22" s="60" t="s">
        <v>33</v>
      </c>
      <c r="D22" s="8" t="s">
        <v>26</v>
      </c>
      <c r="E22" s="13"/>
      <c r="F22" s="10"/>
      <c r="G22" s="10"/>
      <c r="H22" s="10"/>
      <c r="I22" s="9"/>
      <c r="J22" s="9"/>
      <c r="K22" s="10"/>
      <c r="L22" s="9" t="n">
        <v>74</v>
      </c>
      <c r="M22" s="10"/>
      <c r="N22" s="9"/>
      <c r="O22" s="10"/>
      <c r="P22" s="9"/>
      <c r="Q22" s="10"/>
      <c r="R22" s="10"/>
      <c r="S22" s="9"/>
      <c r="T22" s="11" t="n">
        <v>74</v>
      </c>
    </row>
    <row r="23" customFormat="false" ht="13" hidden="false" customHeight="false" outlineLevel="0" collapsed="false">
      <c r="A23" s="5"/>
      <c r="B23" s="5"/>
      <c r="C23" s="60" t="s">
        <v>34</v>
      </c>
      <c r="D23" s="8" t="s">
        <v>104</v>
      </c>
      <c r="E23" s="13"/>
      <c r="F23" s="10"/>
      <c r="G23" s="10"/>
      <c r="H23" s="10"/>
      <c r="I23" s="9" t="n">
        <v>2</v>
      </c>
      <c r="J23" s="9" t="n">
        <v>3</v>
      </c>
      <c r="K23" s="10"/>
      <c r="L23" s="9" t="n">
        <v>20</v>
      </c>
      <c r="M23" s="10"/>
      <c r="N23" s="9" t="n">
        <v>1</v>
      </c>
      <c r="O23" s="10"/>
      <c r="P23" s="9" t="n">
        <v>12</v>
      </c>
      <c r="Q23" s="10"/>
      <c r="R23" s="10"/>
      <c r="S23" s="9"/>
      <c r="T23" s="11" t="n">
        <v>38</v>
      </c>
    </row>
    <row r="24" customFormat="false" ht="13" hidden="false" customHeight="false" outlineLevel="0" collapsed="false">
      <c r="A24" s="5"/>
      <c r="B24" s="5"/>
      <c r="C24" s="60" t="s">
        <v>34</v>
      </c>
      <c r="D24" s="8" t="s">
        <v>26</v>
      </c>
      <c r="E24" s="14"/>
      <c r="F24" s="10"/>
      <c r="G24" s="10"/>
      <c r="H24" s="10"/>
      <c r="I24" s="10" t="n">
        <v>2</v>
      </c>
      <c r="J24" s="10" t="n">
        <v>3</v>
      </c>
      <c r="K24" s="10"/>
      <c r="L24" s="10" t="n">
        <v>20</v>
      </c>
      <c r="M24" s="10"/>
      <c r="N24" s="10" t="n">
        <v>1</v>
      </c>
      <c r="O24" s="10"/>
      <c r="P24" s="10" t="n">
        <v>12</v>
      </c>
      <c r="Q24" s="10"/>
      <c r="R24" s="10"/>
      <c r="S24" s="9"/>
      <c r="T24" s="11" t="n">
        <v>38</v>
      </c>
    </row>
    <row r="25" customFormat="false" ht="13" hidden="false" customHeight="false" outlineLevel="0" collapsed="false">
      <c r="A25" s="5"/>
      <c r="B25" s="16"/>
      <c r="C25" s="17" t="s">
        <v>26</v>
      </c>
      <c r="D25" s="8"/>
      <c r="E25" s="14" t="n">
        <v>1122</v>
      </c>
      <c r="F25" s="10" t="n">
        <v>548</v>
      </c>
      <c r="G25" s="10" t="n">
        <v>1342</v>
      </c>
      <c r="H25" s="10" t="n">
        <v>1959</v>
      </c>
      <c r="I25" s="10" t="n">
        <v>2483</v>
      </c>
      <c r="J25" s="10" t="n">
        <v>777</v>
      </c>
      <c r="K25" s="10" t="n">
        <v>1171</v>
      </c>
      <c r="L25" s="10" t="n">
        <v>3253</v>
      </c>
      <c r="M25" s="10" t="n">
        <v>2</v>
      </c>
      <c r="N25" s="10" t="n">
        <v>1159</v>
      </c>
      <c r="O25" s="10" t="n">
        <v>82</v>
      </c>
      <c r="P25" s="10" t="n">
        <v>175</v>
      </c>
      <c r="Q25" s="10" t="n">
        <v>96</v>
      </c>
      <c r="R25" s="10" t="n">
        <v>31</v>
      </c>
      <c r="S25" s="9" t="n">
        <v>3</v>
      </c>
      <c r="T25" s="11" t="n">
        <v>14203</v>
      </c>
    </row>
    <row r="28" customFormat="false" ht="13" hidden="false" customHeight="false" outlineLevel="0" collapsed="false">
      <c r="A28" s="63" t="s">
        <v>2</v>
      </c>
      <c r="B28" s="64" t="s">
        <v>107</v>
      </c>
      <c r="C28" s="64"/>
      <c r="D28" s="64"/>
      <c r="E28" s="64"/>
      <c r="F28" s="64"/>
      <c r="G28" s="64"/>
      <c r="H28" s="64"/>
      <c r="I28" s="64"/>
      <c r="J28" s="64"/>
      <c r="K28" s="65"/>
    </row>
    <row r="29" customFormat="false" ht="35.05" hidden="false" customHeight="false" outlineLevel="0" collapsed="false">
      <c r="A29" s="66" t="s">
        <v>3</v>
      </c>
      <c r="B29" s="67" t="s">
        <v>22</v>
      </c>
      <c r="C29" s="67" t="s">
        <v>27</v>
      </c>
      <c r="D29" s="67" t="s">
        <v>28</v>
      </c>
      <c r="E29" s="67" t="s">
        <v>108</v>
      </c>
      <c r="F29" s="67" t="s">
        <v>30</v>
      </c>
      <c r="G29" s="68" t="s">
        <v>106</v>
      </c>
      <c r="H29" s="67" t="s">
        <v>31</v>
      </c>
      <c r="I29" s="67" t="s">
        <v>33</v>
      </c>
      <c r="J29" s="69" t="s">
        <v>34</v>
      </c>
      <c r="K29" s="22" t="s">
        <v>26</v>
      </c>
    </row>
    <row r="30" customFormat="false" ht="13" hidden="false" customHeight="false" outlineLevel="0" collapsed="false">
      <c r="A30" s="66" t="s">
        <v>4</v>
      </c>
      <c r="B30" s="23"/>
      <c r="C30" s="23"/>
      <c r="D30" s="23"/>
      <c r="E30" s="23"/>
      <c r="F30" s="23"/>
      <c r="G30" s="23"/>
      <c r="H30" s="23"/>
      <c r="I30" s="23"/>
      <c r="J30" s="23"/>
      <c r="K30" s="23"/>
    </row>
    <row r="31" customFormat="false" ht="13" hidden="false" customHeight="false" outlineLevel="0" collapsed="false">
      <c r="A31" s="66" t="s">
        <v>5</v>
      </c>
      <c r="B31" s="70" t="n">
        <v>218</v>
      </c>
      <c r="C31" s="70" t="n">
        <v>28</v>
      </c>
      <c r="D31" s="70" t="n">
        <v>2</v>
      </c>
      <c r="E31" s="70"/>
      <c r="F31" s="71" t="n">
        <v>874</v>
      </c>
      <c r="G31" s="71"/>
      <c r="H31" s="71"/>
      <c r="I31" s="71"/>
      <c r="J31" s="70"/>
      <c r="K31" s="70" t="n">
        <v>1122</v>
      </c>
    </row>
    <row r="32" customFormat="false" ht="13" hidden="false" customHeight="false" outlineLevel="0" collapsed="false">
      <c r="A32" s="66" t="s">
        <v>6</v>
      </c>
      <c r="B32" s="27" t="n">
        <v>72</v>
      </c>
      <c r="C32" s="27" t="n">
        <v>5</v>
      </c>
      <c r="D32" s="26"/>
      <c r="E32" s="27"/>
      <c r="F32" s="26" t="n">
        <v>471</v>
      </c>
      <c r="G32" s="26"/>
      <c r="H32" s="26"/>
      <c r="I32" s="26"/>
      <c r="J32" s="26"/>
      <c r="K32" s="26" t="n">
        <v>548</v>
      </c>
    </row>
    <row r="33" customFormat="false" ht="13" hidden="false" customHeight="false" outlineLevel="0" collapsed="false">
      <c r="A33" s="66" t="s">
        <v>7</v>
      </c>
      <c r="B33" s="27" t="n">
        <v>197</v>
      </c>
      <c r="C33" s="27" t="n">
        <v>13</v>
      </c>
      <c r="D33" s="26"/>
      <c r="E33" s="27"/>
      <c r="F33" s="26" t="n">
        <v>1132</v>
      </c>
      <c r="G33" s="26"/>
      <c r="H33" s="26"/>
      <c r="I33" s="26"/>
      <c r="J33" s="26"/>
      <c r="K33" s="26" t="n">
        <v>1342</v>
      </c>
    </row>
    <row r="34" customFormat="false" ht="13" hidden="false" customHeight="false" outlineLevel="0" collapsed="false">
      <c r="A34" s="66" t="s">
        <v>8</v>
      </c>
      <c r="B34" s="27" t="n">
        <v>168</v>
      </c>
      <c r="C34" s="27" t="n">
        <v>7</v>
      </c>
      <c r="D34" s="26"/>
      <c r="E34" s="27"/>
      <c r="F34" s="26" t="n">
        <v>1784</v>
      </c>
      <c r="G34" s="26"/>
      <c r="H34" s="26"/>
      <c r="I34" s="26"/>
      <c r="J34" s="26"/>
      <c r="K34" s="26" t="n">
        <v>1959</v>
      </c>
    </row>
    <row r="35" customFormat="false" ht="13" hidden="false" customHeight="false" outlineLevel="0" collapsed="false">
      <c r="A35" s="66" t="s">
        <v>9</v>
      </c>
      <c r="B35" s="27" t="n">
        <v>234</v>
      </c>
      <c r="C35" s="27" t="n">
        <v>114</v>
      </c>
      <c r="D35" s="26" t="n">
        <v>25</v>
      </c>
      <c r="E35" s="27"/>
      <c r="F35" s="27" t="n">
        <v>2108</v>
      </c>
      <c r="G35" s="26"/>
      <c r="H35" s="26"/>
      <c r="I35" s="27"/>
      <c r="J35" s="26" t="n">
        <v>2</v>
      </c>
      <c r="K35" s="26" t="n">
        <v>2483</v>
      </c>
    </row>
    <row r="36" customFormat="false" ht="13" hidden="false" customHeight="false" outlineLevel="0" collapsed="false">
      <c r="A36" s="66" t="s">
        <v>10</v>
      </c>
      <c r="B36" s="27" t="n">
        <v>88</v>
      </c>
      <c r="C36" s="27" t="n">
        <v>21</v>
      </c>
      <c r="D36" s="26" t="n">
        <v>43</v>
      </c>
      <c r="E36" s="27"/>
      <c r="F36" s="26" t="n">
        <v>622</v>
      </c>
      <c r="G36" s="26"/>
      <c r="H36" s="26"/>
      <c r="I36" s="27"/>
      <c r="J36" s="26" t="n">
        <v>3</v>
      </c>
      <c r="K36" s="26" t="n">
        <v>777</v>
      </c>
    </row>
    <row r="37" customFormat="false" ht="13" hidden="false" customHeight="false" outlineLevel="0" collapsed="false">
      <c r="A37" s="66" t="s">
        <v>11</v>
      </c>
      <c r="B37" s="27" t="n">
        <v>24</v>
      </c>
      <c r="C37" s="27" t="n">
        <v>7</v>
      </c>
      <c r="D37" s="26" t="n">
        <v>1</v>
      </c>
      <c r="E37" s="27"/>
      <c r="F37" s="26" t="n">
        <v>1138</v>
      </c>
      <c r="G37" s="26" t="n">
        <v>1</v>
      </c>
      <c r="H37" s="26"/>
      <c r="I37" s="26"/>
      <c r="J37" s="26"/>
      <c r="K37" s="26" t="n">
        <v>1171</v>
      </c>
    </row>
    <row r="38" customFormat="false" ht="13" hidden="false" customHeight="false" outlineLevel="0" collapsed="false">
      <c r="A38" s="66" t="s">
        <v>12</v>
      </c>
      <c r="B38" s="27" t="n">
        <v>402</v>
      </c>
      <c r="C38" s="27" t="n">
        <v>104</v>
      </c>
      <c r="D38" s="26" t="n">
        <v>35</v>
      </c>
      <c r="E38" s="27"/>
      <c r="F38" s="26" t="n">
        <v>2554</v>
      </c>
      <c r="G38" s="27"/>
      <c r="H38" s="27" t="n">
        <v>64</v>
      </c>
      <c r="I38" s="27" t="n">
        <v>74</v>
      </c>
      <c r="J38" s="26" t="n">
        <v>20</v>
      </c>
      <c r="K38" s="26" t="n">
        <v>3253</v>
      </c>
    </row>
    <row r="39" customFormat="false" ht="13" hidden="false" customHeight="false" outlineLevel="0" collapsed="false">
      <c r="A39" s="66" t="s">
        <v>13</v>
      </c>
      <c r="B39" s="26"/>
      <c r="C39" s="26"/>
      <c r="D39" s="26"/>
      <c r="E39" s="27"/>
      <c r="F39" s="26" t="n">
        <v>2</v>
      </c>
      <c r="G39" s="26"/>
      <c r="H39" s="26"/>
      <c r="I39" s="26"/>
      <c r="J39" s="26"/>
      <c r="K39" s="26" t="n">
        <v>2</v>
      </c>
    </row>
    <row r="40" customFormat="false" ht="13" hidden="false" customHeight="false" outlineLevel="0" collapsed="false">
      <c r="A40" s="66" t="s">
        <v>14</v>
      </c>
      <c r="B40" s="27" t="n">
        <v>15</v>
      </c>
      <c r="C40" s="27" t="n">
        <v>9</v>
      </c>
      <c r="D40" s="26" t="n">
        <v>8</v>
      </c>
      <c r="E40" s="27"/>
      <c r="F40" s="26" t="n">
        <v>1126</v>
      </c>
      <c r="G40" s="26"/>
      <c r="H40" s="26"/>
      <c r="I40" s="27"/>
      <c r="J40" s="26" t="n">
        <v>1</v>
      </c>
      <c r="K40" s="26" t="n">
        <v>1159</v>
      </c>
    </row>
    <row r="41" customFormat="false" ht="13" hidden="false" customHeight="false" outlineLevel="0" collapsed="false">
      <c r="A41" s="66" t="s">
        <v>15</v>
      </c>
      <c r="B41" s="26" t="n">
        <v>3</v>
      </c>
      <c r="C41" s="27" t="n">
        <v>3</v>
      </c>
      <c r="D41" s="26"/>
      <c r="E41" s="27"/>
      <c r="F41" s="26" t="n">
        <v>76</v>
      </c>
      <c r="G41" s="26"/>
      <c r="H41" s="26"/>
      <c r="I41" s="26"/>
      <c r="J41" s="26"/>
      <c r="K41" s="26" t="n">
        <v>82</v>
      </c>
    </row>
    <row r="42" customFormat="false" ht="13" hidden="false" customHeight="false" outlineLevel="0" collapsed="false">
      <c r="A42" s="66" t="s">
        <v>16</v>
      </c>
      <c r="B42" s="27" t="n">
        <v>5</v>
      </c>
      <c r="C42" s="27" t="n">
        <v>5</v>
      </c>
      <c r="D42" s="26" t="n">
        <v>6</v>
      </c>
      <c r="E42" s="27"/>
      <c r="F42" s="26" t="n">
        <v>147</v>
      </c>
      <c r="G42" s="26"/>
      <c r="H42" s="26"/>
      <c r="I42" s="27"/>
      <c r="J42" s="26" t="n">
        <v>12</v>
      </c>
      <c r="K42" s="26" t="n">
        <v>175</v>
      </c>
    </row>
    <row r="43" customFormat="false" ht="13" hidden="false" customHeight="false" outlineLevel="0" collapsed="false">
      <c r="A43" s="66" t="s">
        <v>17</v>
      </c>
      <c r="B43" s="26"/>
      <c r="C43" s="26"/>
      <c r="D43" s="26"/>
      <c r="E43" s="27"/>
      <c r="F43" s="26" t="n">
        <v>96</v>
      </c>
      <c r="G43" s="26"/>
      <c r="H43" s="26"/>
      <c r="I43" s="26"/>
      <c r="J43" s="26"/>
      <c r="K43" s="26" t="n">
        <v>96</v>
      </c>
    </row>
    <row r="44" customFormat="false" ht="35.05" hidden="false" customHeight="false" outlineLevel="0" collapsed="false">
      <c r="A44" s="66" t="s">
        <v>18</v>
      </c>
      <c r="B44" s="27"/>
      <c r="C44" s="27"/>
      <c r="D44" s="26"/>
      <c r="E44" s="27" t="n">
        <v>31</v>
      </c>
      <c r="F44" s="26"/>
      <c r="G44" s="26"/>
      <c r="H44" s="26"/>
      <c r="I44" s="26"/>
      <c r="J44" s="26"/>
      <c r="K44" s="26" t="n">
        <v>31</v>
      </c>
    </row>
    <row r="45" customFormat="false" ht="24" hidden="false" customHeight="false" outlineLevel="0" collapsed="false">
      <c r="A45" s="66" t="s">
        <v>19</v>
      </c>
      <c r="B45" s="27" t="n">
        <v>1</v>
      </c>
      <c r="C45" s="27"/>
      <c r="D45" s="27"/>
      <c r="E45" s="27"/>
      <c r="F45" s="27" t="n">
        <v>2</v>
      </c>
      <c r="G45" s="27"/>
      <c r="H45" s="27"/>
      <c r="I45" s="27"/>
      <c r="J45" s="27"/>
      <c r="K45" s="27" t="n">
        <v>3</v>
      </c>
    </row>
    <row r="46" customFormat="false" ht="13" hidden="false" customHeight="false" outlineLevel="0" collapsed="false">
      <c r="A46" s="66" t="s">
        <v>20</v>
      </c>
      <c r="B46" s="28" t="n">
        <v>1427</v>
      </c>
      <c r="C46" s="28" t="n">
        <v>316</v>
      </c>
      <c r="D46" s="28" t="n">
        <v>120</v>
      </c>
      <c r="E46" s="28" t="n">
        <v>31</v>
      </c>
      <c r="F46" s="28" t="n">
        <v>12132</v>
      </c>
      <c r="G46" s="28" t="n">
        <v>1</v>
      </c>
      <c r="H46" s="28" t="n">
        <v>64</v>
      </c>
      <c r="I46" s="28" t="n">
        <v>74</v>
      </c>
      <c r="J46" s="28" t="n">
        <v>38</v>
      </c>
      <c r="K46" s="28" t="n">
        <v>14203</v>
      </c>
    </row>
    <row r="48" customFormat="false" ht="13" hidden="false" customHeight="false" outlineLevel="0" collapsed="false">
      <c r="A48" s="66" t="s">
        <v>2</v>
      </c>
      <c r="B48" s="64" t="s">
        <v>109</v>
      </c>
      <c r="C48" s="64"/>
      <c r="D48" s="64"/>
      <c r="E48" s="64"/>
      <c r="F48" s="64"/>
      <c r="G48" s="64"/>
      <c r="H48" s="64"/>
      <c r="I48" s="64"/>
      <c r="J48" s="64"/>
      <c r="K48" s="64"/>
    </row>
    <row r="49" customFormat="false" ht="35.05" hidden="false" customHeight="false" outlineLevel="0" collapsed="false">
      <c r="A49" s="66" t="s">
        <v>3</v>
      </c>
      <c r="B49" s="67" t="s">
        <v>22</v>
      </c>
      <c r="C49" s="67" t="s">
        <v>27</v>
      </c>
      <c r="D49" s="67" t="s">
        <v>28</v>
      </c>
      <c r="E49" s="67" t="s">
        <v>108</v>
      </c>
      <c r="F49" s="67" t="s">
        <v>30</v>
      </c>
      <c r="G49" s="68" t="s">
        <v>106</v>
      </c>
      <c r="H49" s="67" t="s">
        <v>31</v>
      </c>
      <c r="I49" s="67" t="s">
        <v>33</v>
      </c>
      <c r="J49" s="69" t="s">
        <v>34</v>
      </c>
      <c r="K49" s="22" t="s">
        <v>26</v>
      </c>
    </row>
    <row r="50" customFormat="false" ht="13" hidden="false" customHeight="false" outlineLevel="0" collapsed="false">
      <c r="A50" s="66" t="s">
        <v>4</v>
      </c>
      <c r="B50" s="23"/>
      <c r="C50" s="23"/>
      <c r="D50" s="23"/>
      <c r="E50" s="23"/>
      <c r="F50" s="23"/>
      <c r="G50" s="23"/>
      <c r="H50" s="23"/>
      <c r="I50" s="23"/>
      <c r="J50" s="23"/>
      <c r="K50" s="23"/>
    </row>
    <row r="51" customFormat="false" ht="13" hidden="false" customHeight="false" outlineLevel="0" collapsed="false">
      <c r="A51" s="66" t="s">
        <v>5</v>
      </c>
      <c r="B51" s="72" t="n">
        <f aca="false">B31/$K$31</f>
        <v>0.194295900178253</v>
      </c>
      <c r="C51" s="72" t="n">
        <f aca="false">C31/$K$31</f>
        <v>0.0249554367201426</v>
      </c>
      <c r="D51" s="72" t="n">
        <f aca="false">D31/$K$31</f>
        <v>0.0017825311942959</v>
      </c>
      <c r="E51" s="72" t="n">
        <f aca="false">E31/$K$31</f>
        <v>0</v>
      </c>
      <c r="F51" s="72" t="n">
        <f aca="false">F31/$K$31</f>
        <v>0.778966131907308</v>
      </c>
      <c r="G51" s="72" t="n">
        <f aca="false">G31/$K$31</f>
        <v>0</v>
      </c>
      <c r="H51" s="72" t="n">
        <f aca="false">H31/$K$31</f>
        <v>0</v>
      </c>
      <c r="I51" s="72" t="n">
        <f aca="false">I31/$K$31</f>
        <v>0</v>
      </c>
      <c r="J51" s="72" t="n">
        <f aca="false">J31/$K$31</f>
        <v>0</v>
      </c>
      <c r="K51" s="72" t="n">
        <f aca="false">K31/$K$31</f>
        <v>1</v>
      </c>
    </row>
    <row r="52" customFormat="false" ht="13" hidden="false" customHeight="false" outlineLevel="0" collapsed="false">
      <c r="A52" s="66" t="s">
        <v>6</v>
      </c>
      <c r="B52" s="72" t="n">
        <f aca="false">B32/$K32</f>
        <v>0.131386861313869</v>
      </c>
      <c r="C52" s="72" t="n">
        <f aca="false">C32/$K32</f>
        <v>0.00912408759124088</v>
      </c>
      <c r="D52" s="72" t="n">
        <f aca="false">D32/$K32</f>
        <v>0</v>
      </c>
      <c r="E52" s="72" t="n">
        <f aca="false">E32/$K32</f>
        <v>0</v>
      </c>
      <c r="F52" s="72" t="n">
        <f aca="false">F32/$K32</f>
        <v>0.859489051094891</v>
      </c>
      <c r="G52" s="72" t="n">
        <f aca="false">G32/$K32</f>
        <v>0</v>
      </c>
      <c r="H52" s="72" t="n">
        <f aca="false">H32/$K32</f>
        <v>0</v>
      </c>
      <c r="I52" s="72" t="n">
        <f aca="false">I32/$K32</f>
        <v>0</v>
      </c>
      <c r="J52" s="72" t="n">
        <f aca="false">J32/$K32</f>
        <v>0</v>
      </c>
      <c r="K52" s="72" t="n">
        <f aca="false">K32/$K32</f>
        <v>1</v>
      </c>
    </row>
    <row r="53" customFormat="false" ht="13" hidden="false" customHeight="false" outlineLevel="0" collapsed="false">
      <c r="A53" s="66" t="s">
        <v>7</v>
      </c>
      <c r="B53" s="72" t="n">
        <f aca="false">B33/$K33</f>
        <v>0.146795827123696</v>
      </c>
      <c r="C53" s="72" t="n">
        <f aca="false">C33/$K33</f>
        <v>0.00968703427719821</v>
      </c>
      <c r="D53" s="72" t="n">
        <f aca="false">D33/$K33</f>
        <v>0</v>
      </c>
      <c r="E53" s="72" t="n">
        <f aca="false">E33/$K33</f>
        <v>0</v>
      </c>
      <c r="F53" s="72" t="n">
        <f aca="false">F33/$K33</f>
        <v>0.843517138599106</v>
      </c>
      <c r="G53" s="72" t="n">
        <f aca="false">G33/$K33</f>
        <v>0</v>
      </c>
      <c r="H53" s="72" t="n">
        <f aca="false">H33/$K33</f>
        <v>0</v>
      </c>
      <c r="I53" s="72" t="n">
        <f aca="false">I33/$K33</f>
        <v>0</v>
      </c>
      <c r="J53" s="72" t="n">
        <f aca="false">J33/$K33</f>
        <v>0</v>
      </c>
      <c r="K53" s="72" t="n">
        <f aca="false">K33/$K33</f>
        <v>1</v>
      </c>
    </row>
    <row r="54" customFormat="false" ht="13" hidden="false" customHeight="false" outlineLevel="0" collapsed="false">
      <c r="A54" s="66" t="s">
        <v>8</v>
      </c>
      <c r="B54" s="72" t="n">
        <f aca="false">B34/$K34</f>
        <v>0.0857580398162328</v>
      </c>
      <c r="C54" s="72" t="n">
        <f aca="false">C34/$K34</f>
        <v>0.0035732516590097</v>
      </c>
      <c r="D54" s="72" t="n">
        <f aca="false">D34/$K34</f>
        <v>0</v>
      </c>
      <c r="E54" s="72" t="n">
        <f aca="false">E34/$K34</f>
        <v>0</v>
      </c>
      <c r="F54" s="72" t="n">
        <f aca="false">F34/$K34</f>
        <v>0.910668708524758</v>
      </c>
      <c r="G54" s="72" t="n">
        <f aca="false">G34/$K34</f>
        <v>0</v>
      </c>
      <c r="H54" s="72" t="n">
        <f aca="false">H34/$K34</f>
        <v>0</v>
      </c>
      <c r="I54" s="72" t="n">
        <f aca="false">I34/$K34</f>
        <v>0</v>
      </c>
      <c r="J54" s="72" t="n">
        <f aca="false">J34/$K34</f>
        <v>0</v>
      </c>
      <c r="K54" s="72" t="n">
        <f aca="false">K34/$K34</f>
        <v>1</v>
      </c>
    </row>
    <row r="55" customFormat="false" ht="13" hidden="false" customHeight="false" outlineLevel="0" collapsed="false">
      <c r="A55" s="66" t="s">
        <v>9</v>
      </c>
      <c r="B55" s="72" t="n">
        <f aca="false">B35/$K35</f>
        <v>0.0942408376963351</v>
      </c>
      <c r="C55" s="72" t="n">
        <f aca="false">C35/$K35</f>
        <v>0.0459122029802658</v>
      </c>
      <c r="D55" s="72" t="n">
        <f aca="false">D35/$K35</f>
        <v>0.0100684655658478</v>
      </c>
      <c r="E55" s="72" t="n">
        <f aca="false">E35/$K35</f>
        <v>0</v>
      </c>
      <c r="F55" s="72" t="n">
        <f aca="false">F35/$K35</f>
        <v>0.848973016512284</v>
      </c>
      <c r="G55" s="72" t="n">
        <f aca="false">G35/$K35</f>
        <v>0</v>
      </c>
      <c r="H55" s="72" t="n">
        <f aca="false">H35/$K35</f>
        <v>0</v>
      </c>
      <c r="I55" s="72" t="n">
        <f aca="false">I35/$K35</f>
        <v>0</v>
      </c>
      <c r="J55" s="72" t="n">
        <f aca="false">J35/$K35</f>
        <v>0.000805477245267821</v>
      </c>
      <c r="K55" s="72" t="n">
        <f aca="false">K35/$K35</f>
        <v>1</v>
      </c>
    </row>
    <row r="56" customFormat="false" ht="13" hidden="false" customHeight="false" outlineLevel="0" collapsed="false">
      <c r="A56" s="66" t="s">
        <v>10</v>
      </c>
      <c r="B56" s="72" t="n">
        <f aca="false">B36/$K36</f>
        <v>0.113256113256113</v>
      </c>
      <c r="C56" s="72" t="n">
        <f aca="false">C36/$K36</f>
        <v>0.027027027027027</v>
      </c>
      <c r="D56" s="72" t="n">
        <f aca="false">D36/$K36</f>
        <v>0.0553410553410553</v>
      </c>
      <c r="E56" s="72" t="n">
        <f aca="false">E36/$K36</f>
        <v>0</v>
      </c>
      <c r="F56" s="72" t="n">
        <f aca="false">F36/$K36</f>
        <v>0.800514800514801</v>
      </c>
      <c r="G56" s="72" t="n">
        <f aca="false">G36/$K36</f>
        <v>0</v>
      </c>
      <c r="H56" s="72" t="n">
        <f aca="false">H36/$K36</f>
        <v>0</v>
      </c>
      <c r="I56" s="72" t="n">
        <f aca="false">I36/$K36</f>
        <v>0</v>
      </c>
      <c r="J56" s="72" t="n">
        <f aca="false">J36/$K36</f>
        <v>0.00386100386100386</v>
      </c>
      <c r="K56" s="72" t="n">
        <f aca="false">K36/$K36</f>
        <v>1</v>
      </c>
    </row>
    <row r="57" customFormat="false" ht="13" hidden="false" customHeight="false" outlineLevel="0" collapsed="false">
      <c r="A57" s="66" t="s">
        <v>11</v>
      </c>
      <c r="B57" s="72" t="n">
        <f aca="false">B37/$K37</f>
        <v>0.0204953031596926</v>
      </c>
      <c r="C57" s="72" t="n">
        <f aca="false">C37/$K37</f>
        <v>0.00597779675491033</v>
      </c>
      <c r="D57" s="72" t="n">
        <f aca="false">D37/$K37</f>
        <v>0.00085397096498719</v>
      </c>
      <c r="E57" s="72" t="n">
        <f aca="false">E37/$K37</f>
        <v>0</v>
      </c>
      <c r="F57" s="72" t="n">
        <f aca="false">F37/$K37</f>
        <v>0.971818958155423</v>
      </c>
      <c r="G57" s="72" t="n">
        <f aca="false">G37/$K37</f>
        <v>0.00085397096498719</v>
      </c>
      <c r="H57" s="72" t="n">
        <f aca="false">H37/$K37</f>
        <v>0</v>
      </c>
      <c r="I57" s="72" t="n">
        <f aca="false">I37/$K37</f>
        <v>0</v>
      </c>
      <c r="J57" s="72" t="n">
        <f aca="false">J37/$K37</f>
        <v>0</v>
      </c>
      <c r="K57" s="72" t="n">
        <f aca="false">K37/$K37</f>
        <v>1</v>
      </c>
    </row>
    <row r="58" customFormat="false" ht="13" hidden="false" customHeight="false" outlineLevel="0" collapsed="false">
      <c r="A58" s="66" t="s">
        <v>12</v>
      </c>
      <c r="B58" s="72" t="n">
        <f aca="false">B38/$K38</f>
        <v>0.123578235474946</v>
      </c>
      <c r="C58" s="72" t="n">
        <f aca="false">C38/$K38</f>
        <v>0.0319704887795881</v>
      </c>
      <c r="D58" s="72" t="n">
        <f aca="false">D38/$K38</f>
        <v>0.0107592991085152</v>
      </c>
      <c r="E58" s="72" t="n">
        <f aca="false">E38/$K38</f>
        <v>0</v>
      </c>
      <c r="F58" s="72" t="n">
        <f aca="false">F38/$K38</f>
        <v>0.785121426375653</v>
      </c>
      <c r="G58" s="72" t="n">
        <f aca="false">G38/$K38</f>
        <v>0</v>
      </c>
      <c r="H58" s="72" t="n">
        <f aca="false">H38/$K38</f>
        <v>0.019674146941285</v>
      </c>
      <c r="I58" s="72" t="n">
        <f aca="false">I38/$K38</f>
        <v>0.0227482324008607</v>
      </c>
      <c r="J58" s="72" t="n">
        <f aca="false">J38/$K38</f>
        <v>0.00614817091915155</v>
      </c>
      <c r="K58" s="72" t="n">
        <f aca="false">K38/$K38</f>
        <v>1</v>
      </c>
    </row>
    <row r="59" customFormat="false" ht="13" hidden="false" customHeight="false" outlineLevel="0" collapsed="false">
      <c r="A59" s="66" t="s">
        <v>13</v>
      </c>
      <c r="B59" s="72" t="n">
        <f aca="false">B39/$K39</f>
        <v>0</v>
      </c>
      <c r="C59" s="72" t="n">
        <f aca="false">C39/$K39</f>
        <v>0</v>
      </c>
      <c r="D59" s="72" t="n">
        <f aca="false">D39/$K39</f>
        <v>0</v>
      </c>
      <c r="E59" s="72" t="n">
        <f aca="false">E39/$K39</f>
        <v>0</v>
      </c>
      <c r="F59" s="72" t="n">
        <f aca="false">F39/$K39</f>
        <v>1</v>
      </c>
      <c r="G59" s="72" t="n">
        <f aca="false">G39/$K39</f>
        <v>0</v>
      </c>
      <c r="H59" s="72" t="n">
        <f aca="false">H39/$K39</f>
        <v>0</v>
      </c>
      <c r="I59" s="72" t="n">
        <f aca="false">I39/$K39</f>
        <v>0</v>
      </c>
      <c r="J59" s="72" t="n">
        <f aca="false">J39/$K39</f>
        <v>0</v>
      </c>
      <c r="K59" s="72" t="n">
        <f aca="false">K39/$K39</f>
        <v>1</v>
      </c>
    </row>
    <row r="60" customFormat="false" ht="13" hidden="false" customHeight="false" outlineLevel="0" collapsed="false">
      <c r="A60" s="66" t="s">
        <v>14</v>
      </c>
      <c r="B60" s="72" t="n">
        <f aca="false">B40/$K40</f>
        <v>0.0129421915444349</v>
      </c>
      <c r="C60" s="72" t="n">
        <f aca="false">C40/$K40</f>
        <v>0.00776531492666091</v>
      </c>
      <c r="D60" s="72" t="n">
        <f aca="false">D40/$K40</f>
        <v>0.00690250215703192</v>
      </c>
      <c r="E60" s="72" t="n">
        <f aca="false">E40/$K40</f>
        <v>0</v>
      </c>
      <c r="F60" s="72" t="n">
        <f aca="false">F40/$K40</f>
        <v>0.971527178602243</v>
      </c>
      <c r="G60" s="72" t="n">
        <f aca="false">G40/$K40</f>
        <v>0</v>
      </c>
      <c r="H60" s="72" t="n">
        <f aca="false">H40/$K40</f>
        <v>0</v>
      </c>
      <c r="I60" s="72" t="n">
        <f aca="false">I40/$K40</f>
        <v>0</v>
      </c>
      <c r="J60" s="72" t="n">
        <f aca="false">J40/$K40</f>
        <v>0.000862812769628991</v>
      </c>
      <c r="K60" s="72" t="n">
        <f aca="false">K40/$K40</f>
        <v>1</v>
      </c>
    </row>
    <row r="61" customFormat="false" ht="13" hidden="false" customHeight="false" outlineLevel="0" collapsed="false">
      <c r="A61" s="66" t="s">
        <v>15</v>
      </c>
      <c r="B61" s="72" t="n">
        <f aca="false">B41/$K41</f>
        <v>0.0365853658536585</v>
      </c>
      <c r="C61" s="72" t="n">
        <f aca="false">C41/$K41</f>
        <v>0.0365853658536585</v>
      </c>
      <c r="D61" s="72" t="n">
        <f aca="false">D41/$K41</f>
        <v>0</v>
      </c>
      <c r="E61" s="72" t="n">
        <f aca="false">E41/$K41</f>
        <v>0</v>
      </c>
      <c r="F61" s="72" t="n">
        <f aca="false">F41/$K41</f>
        <v>0.926829268292683</v>
      </c>
      <c r="G61" s="72" t="n">
        <f aca="false">G41/$K41</f>
        <v>0</v>
      </c>
      <c r="H61" s="72" t="n">
        <f aca="false">H41/$K41</f>
        <v>0</v>
      </c>
      <c r="I61" s="72" t="n">
        <f aca="false">I41/$K41</f>
        <v>0</v>
      </c>
      <c r="J61" s="72" t="n">
        <f aca="false">J41/$K41</f>
        <v>0</v>
      </c>
      <c r="K61" s="72" t="n">
        <f aca="false">K41/$K41</f>
        <v>1</v>
      </c>
    </row>
    <row r="62" customFormat="false" ht="13" hidden="false" customHeight="false" outlineLevel="0" collapsed="false">
      <c r="A62" s="66" t="s">
        <v>16</v>
      </c>
      <c r="B62" s="72" t="n">
        <f aca="false">B42/$K42</f>
        <v>0.0285714285714286</v>
      </c>
      <c r="C62" s="72" t="n">
        <f aca="false">C42/$K42</f>
        <v>0.0285714285714286</v>
      </c>
      <c r="D62" s="72" t="n">
        <f aca="false">D42/$K42</f>
        <v>0.0342857142857143</v>
      </c>
      <c r="E62" s="72" t="n">
        <f aca="false">E42/$K42</f>
        <v>0</v>
      </c>
      <c r="F62" s="72" t="n">
        <f aca="false">F42/$K42</f>
        <v>0.84</v>
      </c>
      <c r="G62" s="72" t="n">
        <f aca="false">G42/$K42</f>
        <v>0</v>
      </c>
      <c r="H62" s="72" t="n">
        <f aca="false">H42/$K42</f>
        <v>0</v>
      </c>
      <c r="I62" s="72" t="n">
        <f aca="false">I42/$K42</f>
        <v>0</v>
      </c>
      <c r="J62" s="72" t="n">
        <f aca="false">J42/$K42</f>
        <v>0.0685714285714286</v>
      </c>
      <c r="K62" s="72" t="n">
        <f aca="false">K42/$K42</f>
        <v>1</v>
      </c>
    </row>
    <row r="63" customFormat="false" ht="13" hidden="false" customHeight="false" outlineLevel="0" collapsed="false">
      <c r="A63" s="66" t="s">
        <v>17</v>
      </c>
      <c r="B63" s="72" t="n">
        <f aca="false">B43/$K43</f>
        <v>0</v>
      </c>
      <c r="C63" s="72" t="n">
        <f aca="false">C43/$K43</f>
        <v>0</v>
      </c>
      <c r="D63" s="72" t="n">
        <f aca="false">D43/$K43</f>
        <v>0</v>
      </c>
      <c r="E63" s="72" t="n">
        <f aca="false">E43/$K43</f>
        <v>0</v>
      </c>
      <c r="F63" s="72" t="n">
        <f aca="false">F43/$K43</f>
        <v>1</v>
      </c>
      <c r="G63" s="72" t="n">
        <f aca="false">G43/$K43</f>
        <v>0</v>
      </c>
      <c r="H63" s="72" t="n">
        <f aca="false">H43/$K43</f>
        <v>0</v>
      </c>
      <c r="I63" s="72" t="n">
        <f aca="false">I43/$K43</f>
        <v>0</v>
      </c>
      <c r="J63" s="72" t="n">
        <f aca="false">J43/$K43</f>
        <v>0</v>
      </c>
      <c r="K63" s="72" t="n">
        <f aca="false">K43/$K43</f>
        <v>1</v>
      </c>
    </row>
    <row r="64" customFormat="false" ht="35.05" hidden="false" customHeight="false" outlineLevel="0" collapsed="false">
      <c r="A64" s="66" t="s">
        <v>18</v>
      </c>
      <c r="B64" s="72" t="n">
        <f aca="false">B44/$K44</f>
        <v>0</v>
      </c>
      <c r="C64" s="72" t="n">
        <f aca="false">C44/$K44</f>
        <v>0</v>
      </c>
      <c r="D64" s="72" t="n">
        <f aca="false">D44/$K44</f>
        <v>0</v>
      </c>
      <c r="E64" s="72" t="n">
        <f aca="false">E44/$K44</f>
        <v>1</v>
      </c>
      <c r="F64" s="72" t="n">
        <f aca="false">F44/$K44</f>
        <v>0</v>
      </c>
      <c r="G64" s="72" t="n">
        <f aca="false">G44/$K44</f>
        <v>0</v>
      </c>
      <c r="H64" s="72" t="n">
        <f aca="false">H44/$K44</f>
        <v>0</v>
      </c>
      <c r="I64" s="72" t="n">
        <f aca="false">I44/$K44</f>
        <v>0</v>
      </c>
      <c r="J64" s="72" t="n">
        <f aca="false">J44/$K44</f>
        <v>0</v>
      </c>
      <c r="K64" s="72" t="n">
        <f aca="false">K44/$K44</f>
        <v>1</v>
      </c>
    </row>
    <row r="65" customFormat="false" ht="24" hidden="false" customHeight="false" outlineLevel="0" collapsed="false">
      <c r="A65" s="66" t="s">
        <v>19</v>
      </c>
      <c r="B65" s="72" t="n">
        <f aca="false">B45/$K45</f>
        <v>0.333333333333333</v>
      </c>
      <c r="C65" s="72" t="n">
        <f aca="false">C45/$K45</f>
        <v>0</v>
      </c>
      <c r="D65" s="72" t="n">
        <f aca="false">D45/$K45</f>
        <v>0</v>
      </c>
      <c r="E65" s="72" t="n">
        <f aca="false">E45/$K45</f>
        <v>0</v>
      </c>
      <c r="F65" s="72" t="n">
        <f aca="false">F45/$K45</f>
        <v>0.666666666666667</v>
      </c>
      <c r="G65" s="72" t="n">
        <f aca="false">G45/$K45</f>
        <v>0</v>
      </c>
      <c r="H65" s="72" t="n">
        <f aca="false">H45/$K45</f>
        <v>0</v>
      </c>
      <c r="I65" s="72" t="n">
        <f aca="false">I45/$K45</f>
        <v>0</v>
      </c>
      <c r="J65" s="72" t="n">
        <f aca="false">J45/$K45</f>
        <v>0</v>
      </c>
      <c r="K65" s="72" t="n">
        <f aca="false">K45/$K45</f>
        <v>1</v>
      </c>
    </row>
    <row r="66" customFormat="false" ht="13" hidden="false" customHeight="false" outlineLevel="0" collapsed="false">
      <c r="A66" s="66" t="s">
        <v>20</v>
      </c>
      <c r="B66" s="72" t="n">
        <f aca="false">B46/$K$66</f>
        <v>0.100471731324368</v>
      </c>
      <c r="C66" s="72" t="n">
        <f aca="false">C46/$K$66</f>
        <v>0.0222488206716891</v>
      </c>
      <c r="D66" s="72" t="n">
        <f aca="false">D46/$K$66</f>
        <v>0.00844891924241358</v>
      </c>
      <c r="E66" s="72" t="n">
        <f aca="false">E46/$K$66</f>
        <v>0.00218263747095684</v>
      </c>
      <c r="F66" s="72" t="n">
        <f aca="false">F46/$K$66</f>
        <v>0.854185735408012</v>
      </c>
      <c r="G66" s="72" t="n">
        <f aca="false">G46/$K$66</f>
        <v>7.04076603534465E-005</v>
      </c>
      <c r="H66" s="72" t="n">
        <f aca="false">H46/$K$66</f>
        <v>0.00450609026262057</v>
      </c>
      <c r="I66" s="72" t="n">
        <f aca="false">I46/$K$66</f>
        <v>0.00521016686615504</v>
      </c>
      <c r="J66" s="72" t="n">
        <f aca="false">J46/$K$66</f>
        <v>0.00267549109343097</v>
      </c>
      <c r="K66" s="28" t="n">
        <v>14203</v>
      </c>
    </row>
  </sheetData>
  <mergeCells count="2">
    <mergeCell ref="B28:J28"/>
    <mergeCell ref="B48:K48"/>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5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20" activeCellId="0" sqref="A20"/>
    </sheetView>
  </sheetViews>
  <sheetFormatPr defaultColWidth="11.53515625" defaultRowHeight="12.8" customHeight="true" zeroHeight="false" outlineLevelRow="0" outlineLevelCol="0"/>
  <sheetData>
    <row r="1" customFormat="false" ht="15" hidden="false" customHeight="false" outlineLevel="0" collapsed="false">
      <c r="A1" s="1" t="s">
        <v>110</v>
      </c>
      <c r="B1" s="2"/>
      <c r="C1" s="3"/>
      <c r="D1" s="3"/>
      <c r="E1" s="3"/>
      <c r="F1" s="3"/>
      <c r="G1" s="3"/>
      <c r="H1" s="3"/>
      <c r="I1" s="3"/>
      <c r="J1" s="3"/>
      <c r="K1" s="3"/>
      <c r="L1" s="3"/>
      <c r="M1" s="3"/>
      <c r="N1" s="3"/>
      <c r="O1" s="3"/>
      <c r="P1" s="3"/>
      <c r="Q1" s="3"/>
      <c r="R1" s="3"/>
      <c r="S1" s="2"/>
    </row>
    <row r="2" customFormat="false" ht="12.8" hidden="false" customHeight="false" outlineLevel="0" collapsed="false">
      <c r="A2" s="2"/>
      <c r="B2" s="2"/>
      <c r="C2" s="3"/>
      <c r="D2" s="3"/>
      <c r="E2" s="58"/>
      <c r="F2" s="58"/>
      <c r="G2" s="58"/>
      <c r="H2" s="58"/>
      <c r="I2" s="58"/>
      <c r="J2" s="58"/>
      <c r="K2" s="58"/>
      <c r="L2" s="58"/>
      <c r="M2" s="58"/>
      <c r="N2" s="58"/>
      <c r="O2" s="58"/>
      <c r="P2" s="58"/>
      <c r="Q2" s="58"/>
      <c r="R2" s="58"/>
      <c r="S2" s="73"/>
    </row>
    <row r="3" customFormat="false" ht="24" hidden="false" customHeight="false" outlineLevel="0" collapsed="false">
      <c r="A3" s="59" t="s">
        <v>1</v>
      </c>
      <c r="B3" s="59" t="s">
        <v>2</v>
      </c>
      <c r="C3" s="59" t="s">
        <v>3</v>
      </c>
      <c r="D3" s="59" t="s">
        <v>4</v>
      </c>
      <c r="E3" s="59" t="s">
        <v>5</v>
      </c>
      <c r="F3" s="59" t="s">
        <v>6</v>
      </c>
      <c r="G3" s="59" t="s">
        <v>7</v>
      </c>
      <c r="H3" s="59" t="s">
        <v>8</v>
      </c>
      <c r="I3" s="59" t="s">
        <v>9</v>
      </c>
      <c r="J3" s="59" t="s">
        <v>10</v>
      </c>
      <c r="K3" s="59" t="s">
        <v>11</v>
      </c>
      <c r="L3" s="59" t="s">
        <v>12</v>
      </c>
      <c r="M3" s="59" t="s">
        <v>13</v>
      </c>
      <c r="N3" s="59" t="s">
        <v>14</v>
      </c>
      <c r="O3" s="59" t="s">
        <v>15</v>
      </c>
      <c r="P3" s="59" t="s">
        <v>16</v>
      </c>
      <c r="Q3" s="59" t="s">
        <v>17</v>
      </c>
      <c r="R3" s="59" t="s">
        <v>19</v>
      </c>
      <c r="S3" s="59" t="s">
        <v>20</v>
      </c>
    </row>
    <row r="4" customFormat="false" ht="35.05" hidden="false" customHeight="false" outlineLevel="0" collapsed="false">
      <c r="A4" s="5"/>
      <c r="B4" s="6" t="s">
        <v>21</v>
      </c>
      <c r="C4" s="7" t="s">
        <v>22</v>
      </c>
      <c r="D4" s="8" t="s">
        <v>111</v>
      </c>
      <c r="E4" s="9" t="n">
        <v>4</v>
      </c>
      <c r="F4" s="9"/>
      <c r="G4" s="9"/>
      <c r="H4" s="9"/>
      <c r="I4" s="9"/>
      <c r="J4" s="9"/>
      <c r="K4" s="10"/>
      <c r="L4" s="9"/>
      <c r="M4" s="10"/>
      <c r="N4" s="9" t="n">
        <v>2</v>
      </c>
      <c r="O4" s="9"/>
      <c r="P4" s="9"/>
      <c r="Q4" s="9"/>
      <c r="R4" s="10"/>
      <c r="S4" s="11" t="n">
        <v>6</v>
      </c>
    </row>
    <row r="5" customFormat="false" ht="13" hidden="false" customHeight="false" outlineLevel="0" collapsed="false">
      <c r="A5" s="5"/>
      <c r="B5" s="5"/>
      <c r="C5" s="74"/>
      <c r="D5" s="8" t="s">
        <v>26</v>
      </c>
      <c r="E5" s="9" t="n">
        <v>4</v>
      </c>
      <c r="F5" s="9"/>
      <c r="G5" s="9"/>
      <c r="H5" s="9"/>
      <c r="I5" s="9"/>
      <c r="J5" s="9"/>
      <c r="K5" s="10"/>
      <c r="L5" s="9"/>
      <c r="M5" s="10"/>
      <c r="N5" s="9" t="n">
        <v>2</v>
      </c>
      <c r="O5" s="9"/>
      <c r="P5" s="9"/>
      <c r="Q5" s="9"/>
      <c r="R5" s="10"/>
      <c r="S5" s="11" t="n">
        <v>6</v>
      </c>
    </row>
    <row r="6" customFormat="false" ht="13" hidden="false" customHeight="false" outlineLevel="0" collapsed="false">
      <c r="A6" s="5"/>
      <c r="B6" s="5"/>
      <c r="C6" s="7" t="s">
        <v>30</v>
      </c>
      <c r="D6" s="8" t="s">
        <v>112</v>
      </c>
      <c r="E6" s="9" t="n">
        <v>174</v>
      </c>
      <c r="F6" s="9" t="n">
        <v>20</v>
      </c>
      <c r="G6" s="9" t="n">
        <v>52</v>
      </c>
      <c r="H6" s="9" t="n">
        <v>62</v>
      </c>
      <c r="I6" s="9" t="n">
        <v>42</v>
      </c>
      <c r="J6" s="9" t="n">
        <v>47</v>
      </c>
      <c r="K6" s="9" t="n">
        <v>11</v>
      </c>
      <c r="L6" s="9" t="n">
        <v>83</v>
      </c>
      <c r="M6" s="10"/>
      <c r="N6" s="9" t="n">
        <v>3</v>
      </c>
      <c r="O6" s="9" t="n">
        <v>15</v>
      </c>
      <c r="P6" s="9" t="n">
        <v>32</v>
      </c>
      <c r="Q6" s="9" t="n">
        <v>45</v>
      </c>
      <c r="R6" s="10" t="n">
        <v>1</v>
      </c>
      <c r="S6" s="11" t="n">
        <v>587</v>
      </c>
    </row>
    <row r="7" customFormat="false" ht="13" hidden="false" customHeight="false" outlineLevel="0" collapsed="false">
      <c r="A7" s="5"/>
      <c r="B7" s="5"/>
      <c r="C7" s="75"/>
      <c r="D7" s="8" t="s">
        <v>113</v>
      </c>
      <c r="E7" s="9" t="n">
        <v>84</v>
      </c>
      <c r="F7" s="10" t="n">
        <v>16</v>
      </c>
      <c r="G7" s="9" t="n">
        <v>32</v>
      </c>
      <c r="H7" s="9" t="n">
        <v>33</v>
      </c>
      <c r="I7" s="10" t="n">
        <v>7</v>
      </c>
      <c r="J7" s="9" t="n">
        <v>37</v>
      </c>
      <c r="K7" s="10"/>
      <c r="L7" s="9" t="n">
        <v>25</v>
      </c>
      <c r="M7" s="10"/>
      <c r="N7" s="10" t="n">
        <v>3</v>
      </c>
      <c r="O7" s="9" t="n">
        <v>1</v>
      </c>
      <c r="P7" s="9" t="n">
        <v>4</v>
      </c>
      <c r="Q7" s="9" t="n">
        <v>6</v>
      </c>
      <c r="R7" s="10"/>
      <c r="S7" s="11" t="n">
        <v>248</v>
      </c>
    </row>
    <row r="8" customFormat="false" ht="13" hidden="false" customHeight="false" outlineLevel="0" collapsed="false">
      <c r="A8" s="5"/>
      <c r="B8" s="5"/>
      <c r="C8" s="75"/>
      <c r="D8" s="8" t="s">
        <v>114</v>
      </c>
      <c r="E8" s="9" t="n">
        <v>18</v>
      </c>
      <c r="F8" s="9" t="n">
        <v>1</v>
      </c>
      <c r="G8" s="9" t="n">
        <v>4</v>
      </c>
      <c r="H8" s="9" t="n">
        <v>6</v>
      </c>
      <c r="I8" s="9" t="n">
        <v>2</v>
      </c>
      <c r="J8" s="9" t="n">
        <v>8</v>
      </c>
      <c r="K8" s="10"/>
      <c r="L8" s="9" t="n">
        <v>11</v>
      </c>
      <c r="M8" s="10"/>
      <c r="N8" s="10"/>
      <c r="O8" s="10" t="n">
        <v>1</v>
      </c>
      <c r="P8" s="9" t="n">
        <v>3</v>
      </c>
      <c r="Q8" s="9" t="n">
        <v>2</v>
      </c>
      <c r="R8" s="10"/>
      <c r="S8" s="76" t="n">
        <v>56</v>
      </c>
    </row>
    <row r="9" customFormat="false" ht="13" hidden="false" customHeight="false" outlineLevel="0" collapsed="false">
      <c r="A9" s="5"/>
      <c r="B9" s="5"/>
      <c r="C9" s="75"/>
      <c r="D9" s="8" t="s">
        <v>115</v>
      </c>
      <c r="E9" s="9" t="n">
        <v>57</v>
      </c>
      <c r="F9" s="9" t="n">
        <v>10</v>
      </c>
      <c r="G9" s="9" t="n">
        <v>35</v>
      </c>
      <c r="H9" s="9" t="n">
        <v>38</v>
      </c>
      <c r="I9" s="9" t="n">
        <v>9</v>
      </c>
      <c r="J9" s="9" t="n">
        <v>26</v>
      </c>
      <c r="K9" s="10"/>
      <c r="L9" s="9" t="n">
        <v>41</v>
      </c>
      <c r="M9" s="10"/>
      <c r="N9" s="10" t="n">
        <v>1</v>
      </c>
      <c r="O9" s="10"/>
      <c r="P9" s="9" t="n">
        <v>7</v>
      </c>
      <c r="Q9" s="9" t="n">
        <v>17</v>
      </c>
      <c r="R9" s="10"/>
      <c r="S9" s="76" t="n">
        <v>241</v>
      </c>
    </row>
    <row r="10" customFormat="false" ht="13" hidden="false" customHeight="false" outlineLevel="0" collapsed="false">
      <c r="A10" s="5"/>
      <c r="B10" s="5"/>
      <c r="C10" s="75"/>
      <c r="D10" s="8" t="s">
        <v>116</v>
      </c>
      <c r="E10" s="9" t="n">
        <v>70</v>
      </c>
      <c r="F10" s="9" t="n">
        <v>10</v>
      </c>
      <c r="G10" s="9" t="n">
        <v>26</v>
      </c>
      <c r="H10" s="9" t="n">
        <v>35</v>
      </c>
      <c r="I10" s="9" t="n">
        <v>7</v>
      </c>
      <c r="J10" s="9" t="n">
        <v>38</v>
      </c>
      <c r="K10" s="9"/>
      <c r="L10" s="9" t="n">
        <v>39</v>
      </c>
      <c r="M10" s="10"/>
      <c r="N10" s="9" t="n">
        <v>1</v>
      </c>
      <c r="O10" s="9" t="n">
        <v>1</v>
      </c>
      <c r="P10" s="9" t="n">
        <v>5</v>
      </c>
      <c r="Q10" s="9" t="n">
        <v>12</v>
      </c>
      <c r="R10" s="10" t="n">
        <v>1</v>
      </c>
      <c r="S10" s="11" t="n">
        <v>245</v>
      </c>
    </row>
    <row r="11" customFormat="false" ht="13" hidden="false" customHeight="false" outlineLevel="0" collapsed="false">
      <c r="A11" s="5"/>
      <c r="B11" s="5"/>
      <c r="C11" s="75"/>
      <c r="D11" s="8" t="s">
        <v>117</v>
      </c>
      <c r="E11" s="10"/>
      <c r="F11" s="10"/>
      <c r="G11" s="10"/>
      <c r="H11" s="10"/>
      <c r="I11" s="10"/>
      <c r="J11" s="10"/>
      <c r="K11" s="10"/>
      <c r="L11" s="9"/>
      <c r="M11" s="10"/>
      <c r="N11" s="10"/>
      <c r="O11" s="10"/>
      <c r="P11" s="10" t="n">
        <v>1</v>
      </c>
      <c r="Q11" s="10" t="n">
        <v>1</v>
      </c>
      <c r="R11" s="10"/>
      <c r="S11" s="76" t="n">
        <v>2</v>
      </c>
    </row>
    <row r="12" customFormat="false" ht="13" hidden="false" customHeight="false" outlineLevel="0" collapsed="false">
      <c r="A12" s="5"/>
      <c r="B12" s="5"/>
      <c r="C12" s="75"/>
      <c r="D12" s="8" t="s">
        <v>118</v>
      </c>
      <c r="E12" s="10" t="n">
        <v>1</v>
      </c>
      <c r="F12" s="10" t="n">
        <v>3</v>
      </c>
      <c r="G12" s="10" t="n">
        <v>13</v>
      </c>
      <c r="H12" s="10" t="n">
        <v>29</v>
      </c>
      <c r="I12" s="10" t="n">
        <v>4</v>
      </c>
      <c r="J12" s="10" t="n">
        <v>32</v>
      </c>
      <c r="K12" s="10"/>
      <c r="L12" s="9" t="n">
        <v>11</v>
      </c>
      <c r="M12" s="10"/>
      <c r="N12" s="10"/>
      <c r="O12" s="10"/>
      <c r="P12" s="10" t="n">
        <v>3</v>
      </c>
      <c r="Q12" s="10" t="n">
        <v>13</v>
      </c>
      <c r="R12" s="10"/>
      <c r="S12" s="76" t="n">
        <v>109</v>
      </c>
    </row>
    <row r="13" customFormat="false" ht="13" hidden="false" customHeight="false" outlineLevel="0" collapsed="false">
      <c r="A13" s="5"/>
      <c r="B13" s="5"/>
      <c r="C13" s="75"/>
      <c r="D13" s="8" t="s">
        <v>119</v>
      </c>
      <c r="E13" s="10" t="n">
        <v>1</v>
      </c>
      <c r="F13" s="10"/>
      <c r="G13" s="10" t="n">
        <v>2</v>
      </c>
      <c r="H13" s="9" t="n">
        <v>5</v>
      </c>
      <c r="I13" s="9" t="n">
        <v>1</v>
      </c>
      <c r="J13" s="9" t="n">
        <v>5</v>
      </c>
      <c r="K13" s="10"/>
      <c r="L13" s="9" t="n">
        <v>3</v>
      </c>
      <c r="M13" s="10"/>
      <c r="N13" s="10" t="n">
        <v>1</v>
      </c>
      <c r="O13" s="10"/>
      <c r="P13" s="9" t="n">
        <v>4</v>
      </c>
      <c r="Q13" s="9" t="n">
        <v>5</v>
      </c>
      <c r="R13" s="10"/>
      <c r="S13" s="76" t="n">
        <v>27</v>
      </c>
    </row>
    <row r="14" customFormat="false" ht="13" hidden="false" customHeight="false" outlineLevel="0" collapsed="false">
      <c r="A14" s="5"/>
      <c r="B14" s="5"/>
      <c r="C14" s="74"/>
      <c r="D14" s="8" t="s">
        <v>26</v>
      </c>
      <c r="E14" s="10" t="n">
        <v>405</v>
      </c>
      <c r="F14" s="10" t="n">
        <v>60</v>
      </c>
      <c r="G14" s="10" t="n">
        <v>164</v>
      </c>
      <c r="H14" s="9" t="n">
        <v>208</v>
      </c>
      <c r="I14" s="9" t="n">
        <v>72</v>
      </c>
      <c r="J14" s="9" t="n">
        <v>193</v>
      </c>
      <c r="K14" s="10" t="n">
        <v>11</v>
      </c>
      <c r="L14" s="9" t="n">
        <v>213</v>
      </c>
      <c r="M14" s="10"/>
      <c r="N14" s="10" t="n">
        <v>9</v>
      </c>
      <c r="O14" s="10" t="n">
        <v>18</v>
      </c>
      <c r="P14" s="9" t="n">
        <v>59</v>
      </c>
      <c r="Q14" s="9" t="n">
        <v>101</v>
      </c>
      <c r="R14" s="10" t="n">
        <v>2</v>
      </c>
      <c r="S14" s="76" t="n">
        <v>1515</v>
      </c>
    </row>
    <row r="15" customFormat="false" ht="13" hidden="false" customHeight="false" outlineLevel="0" collapsed="false">
      <c r="A15" s="5"/>
      <c r="B15" s="16"/>
      <c r="C15" s="17" t="s">
        <v>26</v>
      </c>
      <c r="D15" s="77"/>
      <c r="E15" s="9" t="n">
        <v>409</v>
      </c>
      <c r="F15" s="9" t="n">
        <v>60</v>
      </c>
      <c r="G15" s="9" t="n">
        <v>164</v>
      </c>
      <c r="H15" s="9" t="n">
        <v>208</v>
      </c>
      <c r="I15" s="9" t="n">
        <v>72</v>
      </c>
      <c r="J15" s="9" t="n">
        <v>193</v>
      </c>
      <c r="K15" s="9" t="n">
        <v>11</v>
      </c>
      <c r="L15" s="9" t="n">
        <v>213</v>
      </c>
      <c r="M15" s="10"/>
      <c r="N15" s="9" t="n">
        <v>11</v>
      </c>
      <c r="O15" s="9" t="n">
        <v>18</v>
      </c>
      <c r="P15" s="9" t="n">
        <v>59</v>
      </c>
      <c r="Q15" s="9" t="n">
        <v>101</v>
      </c>
      <c r="R15" s="9" t="n">
        <v>2</v>
      </c>
      <c r="S15" s="11" t="n">
        <v>1521</v>
      </c>
    </row>
    <row r="20" customFormat="false" ht="23.85" hidden="false" customHeight="true" outlineLevel="0" collapsed="false">
      <c r="A20" s="63" t="s">
        <v>2</v>
      </c>
      <c r="B20" s="63" t="s">
        <v>120</v>
      </c>
      <c r="C20" s="63"/>
      <c r="D20" s="63"/>
    </row>
    <row r="21" customFormat="false" ht="24" hidden="false" customHeight="false" outlineLevel="0" collapsed="false">
      <c r="A21" s="63" t="s">
        <v>3</v>
      </c>
      <c r="B21" s="69" t="s">
        <v>22</v>
      </c>
      <c r="C21" s="69" t="s">
        <v>30</v>
      </c>
      <c r="D21" s="69" t="s">
        <v>26</v>
      </c>
    </row>
    <row r="22" customFormat="false" ht="13" hidden="false" customHeight="false" outlineLevel="0" collapsed="false">
      <c r="A22" s="63" t="s">
        <v>4</v>
      </c>
      <c r="B22" s="78"/>
      <c r="C22" s="78"/>
      <c r="D22" s="79"/>
    </row>
    <row r="23" customFormat="false" ht="13" hidden="false" customHeight="false" outlineLevel="0" collapsed="false">
      <c r="A23" s="63" t="s">
        <v>5</v>
      </c>
      <c r="B23" s="80" t="n">
        <v>4</v>
      </c>
      <c r="C23" s="81" t="n">
        <v>405</v>
      </c>
      <c r="D23" s="80" t="n">
        <v>409</v>
      </c>
    </row>
    <row r="24" customFormat="false" ht="13" hidden="false" customHeight="false" outlineLevel="0" collapsed="false">
      <c r="A24" s="63" t="s">
        <v>6</v>
      </c>
      <c r="B24" s="80"/>
      <c r="C24" s="81" t="n">
        <v>60</v>
      </c>
      <c r="D24" s="80" t="n">
        <v>60</v>
      </c>
    </row>
    <row r="25" customFormat="false" ht="13" hidden="false" customHeight="false" outlineLevel="0" collapsed="false">
      <c r="A25" s="63" t="s">
        <v>7</v>
      </c>
      <c r="B25" s="80"/>
      <c r="C25" s="81" t="n">
        <v>164</v>
      </c>
      <c r="D25" s="80" t="n">
        <v>164</v>
      </c>
    </row>
    <row r="26" customFormat="false" ht="13" hidden="false" customHeight="false" outlineLevel="0" collapsed="false">
      <c r="A26" s="63" t="s">
        <v>8</v>
      </c>
      <c r="B26" s="80"/>
      <c r="C26" s="80" t="n">
        <v>208</v>
      </c>
      <c r="D26" s="80" t="n">
        <v>208</v>
      </c>
    </row>
    <row r="27" customFormat="false" ht="13" hidden="false" customHeight="false" outlineLevel="0" collapsed="false">
      <c r="A27" s="63" t="s">
        <v>9</v>
      </c>
      <c r="B27" s="80"/>
      <c r="C27" s="80" t="n">
        <v>72</v>
      </c>
      <c r="D27" s="80" t="n">
        <v>72</v>
      </c>
    </row>
    <row r="28" customFormat="false" ht="13" hidden="false" customHeight="false" outlineLevel="0" collapsed="false">
      <c r="A28" s="63" t="s">
        <v>10</v>
      </c>
      <c r="B28" s="80"/>
      <c r="C28" s="80" t="n">
        <v>193</v>
      </c>
      <c r="D28" s="80" t="n">
        <v>193</v>
      </c>
    </row>
    <row r="29" customFormat="false" ht="13" hidden="false" customHeight="false" outlineLevel="0" collapsed="false">
      <c r="A29" s="63" t="s">
        <v>11</v>
      </c>
      <c r="B29" s="81"/>
      <c r="C29" s="81" t="n">
        <v>11</v>
      </c>
      <c r="D29" s="80" t="n">
        <v>11</v>
      </c>
    </row>
    <row r="30" customFormat="false" ht="13" hidden="false" customHeight="false" outlineLevel="0" collapsed="false">
      <c r="A30" s="63" t="s">
        <v>12</v>
      </c>
      <c r="B30" s="80"/>
      <c r="C30" s="80" t="n">
        <v>213</v>
      </c>
      <c r="D30" s="80" t="n">
        <v>213</v>
      </c>
    </row>
    <row r="31" customFormat="false" ht="13" hidden="false" customHeight="false" outlineLevel="0" collapsed="false">
      <c r="A31" s="63" t="s">
        <v>13</v>
      </c>
      <c r="B31" s="81"/>
      <c r="C31" s="81"/>
      <c r="D31" s="81"/>
    </row>
    <row r="32" customFormat="false" ht="13" hidden="false" customHeight="false" outlineLevel="0" collapsed="false">
      <c r="A32" s="63" t="s">
        <v>14</v>
      </c>
      <c r="B32" s="80" t="n">
        <v>2</v>
      </c>
      <c r="C32" s="81" t="n">
        <v>9</v>
      </c>
      <c r="D32" s="80" t="n">
        <v>11</v>
      </c>
    </row>
    <row r="33" customFormat="false" ht="13" hidden="false" customHeight="false" outlineLevel="0" collapsed="false">
      <c r="A33" s="63" t="s">
        <v>15</v>
      </c>
      <c r="B33" s="80"/>
      <c r="C33" s="81" t="n">
        <v>18</v>
      </c>
      <c r="D33" s="80" t="n">
        <v>18</v>
      </c>
    </row>
    <row r="34" customFormat="false" ht="13" hidden="false" customHeight="false" outlineLevel="0" collapsed="false">
      <c r="A34" s="63" t="s">
        <v>16</v>
      </c>
      <c r="B34" s="80"/>
      <c r="C34" s="80" t="n">
        <v>59</v>
      </c>
      <c r="D34" s="80" t="n">
        <v>59</v>
      </c>
    </row>
    <row r="35" customFormat="false" ht="13" hidden="false" customHeight="false" outlineLevel="0" collapsed="false">
      <c r="A35" s="63" t="s">
        <v>17</v>
      </c>
      <c r="B35" s="80"/>
      <c r="C35" s="80" t="n">
        <v>101</v>
      </c>
      <c r="D35" s="80" t="n">
        <v>101</v>
      </c>
    </row>
    <row r="36" customFormat="false" ht="24" hidden="false" customHeight="false" outlineLevel="0" collapsed="false">
      <c r="A36" s="63" t="s">
        <v>19</v>
      </c>
      <c r="B36" s="81"/>
      <c r="C36" s="81" t="n">
        <v>2</v>
      </c>
      <c r="D36" s="80" t="n">
        <v>2</v>
      </c>
    </row>
    <row r="37" customFormat="false" ht="13" hidden="false" customHeight="false" outlineLevel="0" collapsed="false">
      <c r="A37" s="63" t="s">
        <v>20</v>
      </c>
      <c r="B37" s="82" t="n">
        <v>6</v>
      </c>
      <c r="C37" s="83" t="n">
        <v>1515</v>
      </c>
      <c r="D37" s="82" t="n">
        <v>1521</v>
      </c>
    </row>
    <row r="39" customFormat="false" ht="23.85" hidden="false" customHeight="true" outlineLevel="0" collapsed="false">
      <c r="A39" s="63" t="s">
        <v>2</v>
      </c>
      <c r="B39" s="63" t="s">
        <v>121</v>
      </c>
      <c r="C39" s="63"/>
      <c r="D39" s="63"/>
    </row>
    <row r="40" customFormat="false" ht="24" hidden="false" customHeight="false" outlineLevel="0" collapsed="false">
      <c r="A40" s="63" t="s">
        <v>3</v>
      </c>
      <c r="B40" s="69" t="s">
        <v>22</v>
      </c>
      <c r="C40" s="69" t="s">
        <v>30</v>
      </c>
      <c r="D40" s="69" t="s">
        <v>26</v>
      </c>
    </row>
    <row r="41" customFormat="false" ht="13" hidden="false" customHeight="false" outlineLevel="0" collapsed="false">
      <c r="A41" s="63" t="s">
        <v>4</v>
      </c>
      <c r="B41" s="78"/>
      <c r="C41" s="78"/>
      <c r="D41" s="79"/>
    </row>
    <row r="42" customFormat="false" ht="13" hidden="false" customHeight="false" outlineLevel="0" collapsed="false">
      <c r="A42" s="63" t="s">
        <v>5</v>
      </c>
      <c r="B42" s="84" t="n">
        <f aca="false">B23/$D$23</f>
        <v>0.0097799511002445</v>
      </c>
      <c r="C42" s="84" t="n">
        <f aca="false">C23/$D$23</f>
        <v>0.990220048899756</v>
      </c>
      <c r="D42" s="84" t="n">
        <f aca="false">D23/$D$23</f>
        <v>1</v>
      </c>
    </row>
    <row r="43" customFormat="false" ht="13" hidden="false" customHeight="false" outlineLevel="0" collapsed="false">
      <c r="A43" s="63" t="s">
        <v>6</v>
      </c>
      <c r="B43" s="84" t="n">
        <f aca="false">B24/$D$24</f>
        <v>0</v>
      </c>
      <c r="C43" s="84" t="n">
        <f aca="false">C24/$D$24</f>
        <v>1</v>
      </c>
      <c r="D43" s="84" t="n">
        <f aca="false">D24/$D$24</f>
        <v>1</v>
      </c>
    </row>
    <row r="44" customFormat="false" ht="13" hidden="false" customHeight="false" outlineLevel="0" collapsed="false">
      <c r="A44" s="63" t="s">
        <v>7</v>
      </c>
      <c r="B44" s="84" t="n">
        <f aca="false">B25/$D$25</f>
        <v>0</v>
      </c>
      <c r="C44" s="84" t="n">
        <f aca="false">C25/$D$25</f>
        <v>1</v>
      </c>
      <c r="D44" s="84" t="n">
        <f aca="false">D25/$D$25</f>
        <v>1</v>
      </c>
    </row>
    <row r="45" customFormat="false" ht="13" hidden="false" customHeight="false" outlineLevel="0" collapsed="false">
      <c r="A45" s="63" t="s">
        <v>8</v>
      </c>
      <c r="B45" s="84" t="n">
        <f aca="false">B26/$D$26</f>
        <v>0</v>
      </c>
      <c r="C45" s="84" t="n">
        <f aca="false">C26/$D$26</f>
        <v>1</v>
      </c>
      <c r="D45" s="84" t="n">
        <f aca="false">D26/$D$26</f>
        <v>1</v>
      </c>
    </row>
    <row r="46" customFormat="false" ht="13" hidden="false" customHeight="false" outlineLevel="0" collapsed="false">
      <c r="A46" s="63" t="s">
        <v>9</v>
      </c>
      <c r="B46" s="84" t="n">
        <f aca="false">B27/$D$27</f>
        <v>0</v>
      </c>
      <c r="C46" s="84" t="n">
        <f aca="false">C27/$D$27</f>
        <v>1</v>
      </c>
      <c r="D46" s="84" t="n">
        <f aca="false">D27/$D$27</f>
        <v>1</v>
      </c>
    </row>
    <row r="47" customFormat="false" ht="13" hidden="false" customHeight="false" outlineLevel="0" collapsed="false">
      <c r="A47" s="63" t="s">
        <v>10</v>
      </c>
      <c r="B47" s="84" t="n">
        <f aca="false">B28/$D$28</f>
        <v>0</v>
      </c>
      <c r="C47" s="84" t="n">
        <f aca="false">C28/$D$28</f>
        <v>1</v>
      </c>
      <c r="D47" s="84" t="n">
        <f aca="false">D28/$D$28</f>
        <v>1</v>
      </c>
    </row>
    <row r="48" customFormat="false" ht="13" hidden="false" customHeight="false" outlineLevel="0" collapsed="false">
      <c r="A48" s="63" t="s">
        <v>11</v>
      </c>
      <c r="B48" s="84" t="n">
        <f aca="false">B29/$D$29</f>
        <v>0</v>
      </c>
      <c r="C48" s="84" t="n">
        <f aca="false">C29/$D$29</f>
        <v>1</v>
      </c>
      <c r="D48" s="84" t="n">
        <f aca="false">D29/$D$29</f>
        <v>1</v>
      </c>
    </row>
    <row r="49" customFormat="false" ht="13" hidden="false" customHeight="false" outlineLevel="0" collapsed="false">
      <c r="A49" s="63" t="s">
        <v>12</v>
      </c>
      <c r="B49" s="84" t="n">
        <f aca="false">B30/$D$30</f>
        <v>0</v>
      </c>
      <c r="C49" s="84" t="n">
        <f aca="false">C30/$D$30</f>
        <v>1</v>
      </c>
      <c r="D49" s="84" t="n">
        <f aca="false">D30/$D$30</f>
        <v>1</v>
      </c>
    </row>
    <row r="50" customFormat="false" ht="13" hidden="false" customHeight="false" outlineLevel="0" collapsed="false">
      <c r="A50" s="63" t="s">
        <v>13</v>
      </c>
      <c r="B50" s="84" t="n">
        <v>0</v>
      </c>
      <c r="C50" s="84" t="n">
        <v>0</v>
      </c>
      <c r="D50" s="84" t="n">
        <v>0</v>
      </c>
    </row>
    <row r="51" customFormat="false" ht="13" hidden="false" customHeight="false" outlineLevel="0" collapsed="false">
      <c r="A51" s="63" t="s">
        <v>14</v>
      </c>
      <c r="B51" s="84" t="n">
        <f aca="false">B32/$D$32</f>
        <v>0.181818181818182</v>
      </c>
      <c r="C51" s="84" t="n">
        <f aca="false">C32/$D$32</f>
        <v>0.818181818181818</v>
      </c>
      <c r="D51" s="84" t="n">
        <f aca="false">D32/$D$32</f>
        <v>1</v>
      </c>
    </row>
    <row r="52" customFormat="false" ht="13" hidden="false" customHeight="false" outlineLevel="0" collapsed="false">
      <c r="A52" s="63" t="s">
        <v>15</v>
      </c>
      <c r="B52" s="84" t="n">
        <f aca="false">B33/$D$33</f>
        <v>0</v>
      </c>
      <c r="C52" s="84" t="n">
        <f aca="false">C33/$D$33</f>
        <v>1</v>
      </c>
      <c r="D52" s="84" t="n">
        <f aca="false">D33/$D$33</f>
        <v>1</v>
      </c>
    </row>
    <row r="53" customFormat="false" ht="13" hidden="false" customHeight="false" outlineLevel="0" collapsed="false">
      <c r="A53" s="63" t="s">
        <v>16</v>
      </c>
      <c r="B53" s="84" t="n">
        <f aca="false">B34/$D$34</f>
        <v>0</v>
      </c>
      <c r="C53" s="84" t="n">
        <f aca="false">C34/$D$34</f>
        <v>1</v>
      </c>
      <c r="D53" s="84" t="n">
        <f aca="false">D34/$D$34</f>
        <v>1</v>
      </c>
    </row>
    <row r="54" customFormat="false" ht="13" hidden="false" customHeight="false" outlineLevel="0" collapsed="false">
      <c r="A54" s="63" t="s">
        <v>17</v>
      </c>
      <c r="B54" s="84" t="n">
        <f aca="false">B35/$D$35</f>
        <v>0</v>
      </c>
      <c r="C54" s="84" t="n">
        <f aca="false">C35/$D$35</f>
        <v>1</v>
      </c>
      <c r="D54" s="84" t="n">
        <f aca="false">D35/$D$35</f>
        <v>1</v>
      </c>
    </row>
    <row r="55" customFormat="false" ht="24" hidden="false" customHeight="false" outlineLevel="0" collapsed="false">
      <c r="A55" s="63" t="s">
        <v>19</v>
      </c>
      <c r="B55" s="84" t="n">
        <f aca="false">B36/$D$36</f>
        <v>0</v>
      </c>
      <c r="C55" s="84" t="n">
        <f aca="false">C36/$D$36</f>
        <v>1</v>
      </c>
      <c r="D55" s="84" t="n">
        <f aca="false">D36/$D$36</f>
        <v>1</v>
      </c>
    </row>
    <row r="56" customFormat="false" ht="13" hidden="false" customHeight="false" outlineLevel="0" collapsed="false">
      <c r="A56" s="63" t="s">
        <v>20</v>
      </c>
      <c r="B56" s="84" t="n">
        <f aca="false">B37/$D$56</f>
        <v>0.00394477317554241</v>
      </c>
      <c r="C56" s="84" t="n">
        <f aca="false">C37/$D$56</f>
        <v>0.996055226824458</v>
      </c>
      <c r="D56" s="82" t="n">
        <v>1521</v>
      </c>
    </row>
  </sheetData>
  <mergeCells count="2">
    <mergeCell ref="B20:D20"/>
    <mergeCell ref="B39:D39"/>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R106"/>
  <sheetViews>
    <sheetView showFormulas="false" showGridLines="true" showRowColHeaders="true" showZeros="true" rightToLeft="false" tabSelected="false" showOutlineSymbols="true" defaultGridColor="true" view="normal" topLeftCell="E37" colorId="64" zoomScale="80" zoomScaleNormal="80" zoomScalePageLayoutView="100" workbookViewId="0">
      <selection pane="topLeft" activeCell="K88" activeCellId="0" sqref="K88"/>
    </sheetView>
  </sheetViews>
  <sheetFormatPr defaultColWidth="11.53515625" defaultRowHeight="12.8" customHeight="true" zeroHeight="false" outlineLevelRow="0" outlineLevelCol="0"/>
  <cols>
    <col collapsed="false" customWidth="true" hidden="false" outlineLevel="0" max="18" min="18" style="32" width="17.11"/>
  </cols>
  <sheetData>
    <row r="1" customFormat="false" ht="35.05" hidden="false" customHeight="false" outlineLevel="0" collapsed="false">
      <c r="A1" s="63" t="s">
        <v>2</v>
      </c>
      <c r="B1" s="64" t="s">
        <v>122</v>
      </c>
      <c r="C1" s="64"/>
      <c r="D1" s="64"/>
      <c r="E1" s="64"/>
      <c r="F1" s="64"/>
      <c r="G1" s="64"/>
      <c r="H1" s="64"/>
      <c r="I1" s="64"/>
      <c r="J1" s="64"/>
      <c r="K1" s="65"/>
      <c r="M1" s="66" t="s">
        <v>123</v>
      </c>
      <c r="N1" s="64" t="s">
        <v>124</v>
      </c>
      <c r="O1" s="64"/>
      <c r="P1" s="64"/>
      <c r="Q1" s="64"/>
      <c r="R1" s="64"/>
      <c r="S1" s="64"/>
      <c r="T1" s="64"/>
      <c r="U1" s="64"/>
      <c r="V1" s="64"/>
      <c r="W1" s="64"/>
    </row>
    <row r="2" customFormat="false" ht="35.05" hidden="false" customHeight="false" outlineLevel="0" collapsed="false">
      <c r="A2" s="66" t="s">
        <v>3</v>
      </c>
      <c r="B2" s="67" t="s">
        <v>22</v>
      </c>
      <c r="C2" s="67" t="s">
        <v>27</v>
      </c>
      <c r="D2" s="67" t="s">
        <v>28</v>
      </c>
      <c r="E2" s="67" t="s">
        <v>108</v>
      </c>
      <c r="F2" s="67" t="s">
        <v>30</v>
      </c>
      <c r="G2" s="68" t="s">
        <v>106</v>
      </c>
      <c r="H2" s="67" t="s">
        <v>31</v>
      </c>
      <c r="I2" s="67" t="s">
        <v>33</v>
      </c>
      <c r="J2" s="69" t="s">
        <v>34</v>
      </c>
      <c r="K2" s="22" t="s">
        <v>26</v>
      </c>
      <c r="M2" s="66" t="s">
        <v>125</v>
      </c>
      <c r="N2" s="67" t="s">
        <v>126</v>
      </c>
      <c r="O2" s="67" t="s">
        <v>127</v>
      </c>
      <c r="P2" s="67" t="s">
        <v>128</v>
      </c>
      <c r="Q2" s="67" t="s">
        <v>129</v>
      </c>
      <c r="R2" s="67" t="s">
        <v>130</v>
      </c>
      <c r="S2" s="68" t="s">
        <v>131</v>
      </c>
      <c r="T2" s="67" t="s">
        <v>132</v>
      </c>
      <c r="U2" s="67" t="s">
        <v>133</v>
      </c>
      <c r="V2" s="69" t="s">
        <v>134</v>
      </c>
      <c r="W2" s="22" t="s">
        <v>135</v>
      </c>
    </row>
    <row r="3" customFormat="false" ht="13" hidden="false" customHeight="false" outlineLevel="0" collapsed="false">
      <c r="A3" s="66" t="s">
        <v>4</v>
      </c>
      <c r="B3" s="23"/>
      <c r="C3" s="23"/>
      <c r="D3" s="23"/>
      <c r="E3" s="23"/>
      <c r="F3" s="23"/>
      <c r="G3" s="23"/>
      <c r="H3" s="23"/>
      <c r="I3" s="23"/>
      <c r="J3" s="23"/>
      <c r="K3" s="23"/>
      <c r="M3" s="66" t="s">
        <v>136</v>
      </c>
      <c r="N3" s="23"/>
      <c r="O3" s="23"/>
      <c r="P3" s="23"/>
      <c r="Q3" s="23"/>
      <c r="R3" s="23"/>
      <c r="S3" s="23"/>
      <c r="T3" s="23"/>
      <c r="U3" s="23"/>
      <c r="V3" s="23"/>
      <c r="W3" s="23"/>
    </row>
    <row r="4" customFormat="false" ht="13" hidden="false" customHeight="false" outlineLevel="0" collapsed="false">
      <c r="A4" s="66" t="s">
        <v>5</v>
      </c>
      <c r="B4" s="70" t="n">
        <v>222</v>
      </c>
      <c r="C4" s="70" t="n">
        <v>28</v>
      </c>
      <c r="D4" s="70" t="n">
        <v>2</v>
      </c>
      <c r="E4" s="70"/>
      <c r="F4" s="71" t="n">
        <v>1279</v>
      </c>
      <c r="G4" s="71"/>
      <c r="H4" s="71"/>
      <c r="I4" s="71"/>
      <c r="J4" s="70"/>
      <c r="K4" s="70" t="n">
        <f aca="false">SUM(B4:J4)</f>
        <v>1531</v>
      </c>
      <c r="M4" s="66" t="s">
        <v>137</v>
      </c>
      <c r="N4" s="72" t="n">
        <f aca="false">B4/$K$4</f>
        <v>0.145003265839321</v>
      </c>
      <c r="O4" s="72" t="n">
        <f aca="false">C4/$K$4</f>
        <v>0.0182887001959504</v>
      </c>
      <c r="P4" s="72" t="n">
        <f aca="false">D4/$K$4</f>
        <v>0.00130633572828217</v>
      </c>
      <c r="Q4" s="72" t="n">
        <f aca="false">E4/$K$4</f>
        <v>0</v>
      </c>
      <c r="R4" s="72" t="n">
        <f aca="false">F4/$K$4</f>
        <v>0.835401698236447</v>
      </c>
      <c r="S4" s="72" t="n">
        <f aca="false">G4/$K$4</f>
        <v>0</v>
      </c>
      <c r="T4" s="72" t="n">
        <f aca="false">H4/$K$4</f>
        <v>0</v>
      </c>
      <c r="U4" s="72" t="n">
        <f aca="false">I4/$K$4</f>
        <v>0</v>
      </c>
      <c r="V4" s="72" t="n">
        <f aca="false">J4/$K$4</f>
        <v>0</v>
      </c>
      <c r="W4" s="72" t="n">
        <f aca="false">K4/$K$4</f>
        <v>1</v>
      </c>
    </row>
    <row r="5" customFormat="false" ht="13" hidden="false" customHeight="false" outlineLevel="0" collapsed="false">
      <c r="A5" s="66" t="s">
        <v>6</v>
      </c>
      <c r="B5" s="27" t="n">
        <v>72</v>
      </c>
      <c r="C5" s="27" t="n">
        <v>5</v>
      </c>
      <c r="D5" s="26"/>
      <c r="E5" s="27"/>
      <c r="F5" s="26" t="n">
        <v>531</v>
      </c>
      <c r="G5" s="26"/>
      <c r="H5" s="26"/>
      <c r="I5" s="26"/>
      <c r="J5" s="26"/>
      <c r="K5" s="70" t="n">
        <f aca="false">SUM(B5:J5)</f>
        <v>608</v>
      </c>
      <c r="M5" s="66" t="s">
        <v>138</v>
      </c>
      <c r="N5" s="72" t="n">
        <f aca="false">B5/$K$5</f>
        <v>0.118421052631579</v>
      </c>
      <c r="O5" s="72" t="n">
        <f aca="false">C5/$K$5</f>
        <v>0.00822368421052632</v>
      </c>
      <c r="P5" s="72" t="n">
        <f aca="false">D5/$K$5</f>
        <v>0</v>
      </c>
      <c r="Q5" s="72" t="n">
        <f aca="false">E5/$K$5</f>
        <v>0</v>
      </c>
      <c r="R5" s="72" t="n">
        <f aca="false">F5/$K$5</f>
        <v>0.873355263157895</v>
      </c>
      <c r="S5" s="72" t="n">
        <f aca="false">G5/$K$5</f>
        <v>0</v>
      </c>
      <c r="T5" s="72" t="n">
        <f aca="false">H5/$K$5</f>
        <v>0</v>
      </c>
      <c r="U5" s="72" t="n">
        <f aca="false">I5/$K$5</f>
        <v>0</v>
      </c>
      <c r="V5" s="72" t="n">
        <f aca="false">J5/$K$5</f>
        <v>0</v>
      </c>
      <c r="W5" s="72" t="n">
        <f aca="false">K5/$K$5</f>
        <v>1</v>
      </c>
    </row>
    <row r="6" customFormat="false" ht="13" hidden="false" customHeight="false" outlineLevel="0" collapsed="false">
      <c r="A6" s="66" t="s">
        <v>7</v>
      </c>
      <c r="B6" s="27" t="n">
        <v>197</v>
      </c>
      <c r="C6" s="27" t="n">
        <v>13</v>
      </c>
      <c r="D6" s="26"/>
      <c r="E6" s="27"/>
      <c r="F6" s="26" t="n">
        <v>1296</v>
      </c>
      <c r="G6" s="26"/>
      <c r="H6" s="26"/>
      <c r="I6" s="26"/>
      <c r="J6" s="26"/>
      <c r="K6" s="70" t="n">
        <f aca="false">SUM(B6:J6)</f>
        <v>1506</v>
      </c>
      <c r="M6" s="66" t="s">
        <v>139</v>
      </c>
      <c r="N6" s="72" t="n">
        <f aca="false">B6/$K$6</f>
        <v>0.130810092961487</v>
      </c>
      <c r="O6" s="72" t="n">
        <f aca="false">C6/$K$6</f>
        <v>0.00863213811420983</v>
      </c>
      <c r="P6" s="72" t="n">
        <f aca="false">D6/$K$6</f>
        <v>0</v>
      </c>
      <c r="Q6" s="72" t="n">
        <f aca="false">E6/$K$6</f>
        <v>0</v>
      </c>
      <c r="R6" s="72" t="n">
        <f aca="false">F6/$K$6</f>
        <v>0.860557768924303</v>
      </c>
      <c r="S6" s="72" t="n">
        <f aca="false">G6/$K$6</f>
        <v>0</v>
      </c>
      <c r="T6" s="72" t="n">
        <f aca="false">H6/$K$6</f>
        <v>0</v>
      </c>
      <c r="U6" s="72" t="n">
        <f aca="false">I6/$K$6</f>
        <v>0</v>
      </c>
      <c r="V6" s="72" t="n">
        <f aca="false">J6/$K$6</f>
        <v>0</v>
      </c>
      <c r="W6" s="72" t="n">
        <f aca="false">K6/$K$6</f>
        <v>1</v>
      </c>
    </row>
    <row r="7" customFormat="false" ht="13" hidden="false" customHeight="false" outlineLevel="0" collapsed="false">
      <c r="A7" s="66" t="s">
        <v>8</v>
      </c>
      <c r="B7" s="27" t="n">
        <v>168</v>
      </c>
      <c r="C7" s="27" t="n">
        <v>7</v>
      </c>
      <c r="D7" s="26"/>
      <c r="E7" s="27"/>
      <c r="F7" s="26" t="n">
        <v>1992</v>
      </c>
      <c r="G7" s="26"/>
      <c r="H7" s="26"/>
      <c r="I7" s="26"/>
      <c r="J7" s="26"/>
      <c r="K7" s="70" t="n">
        <f aca="false">SUM(B7:J7)</f>
        <v>2167</v>
      </c>
      <c r="M7" s="66" t="s">
        <v>140</v>
      </c>
      <c r="N7" s="72" t="n">
        <f aca="false">B7/$K$7</f>
        <v>0.0775265343793263</v>
      </c>
      <c r="O7" s="72" t="n">
        <f aca="false">C7/$K$7</f>
        <v>0.00323027226580526</v>
      </c>
      <c r="P7" s="72" t="n">
        <f aca="false">D7/$K$7</f>
        <v>0</v>
      </c>
      <c r="Q7" s="72" t="n">
        <f aca="false">E7/$K$7</f>
        <v>0</v>
      </c>
      <c r="R7" s="72" t="n">
        <f aca="false">F7/$K$7</f>
        <v>0.919243193354869</v>
      </c>
      <c r="S7" s="72" t="n">
        <f aca="false">G7/$K$7</f>
        <v>0</v>
      </c>
      <c r="T7" s="72" t="n">
        <f aca="false">H7/$K$7</f>
        <v>0</v>
      </c>
      <c r="U7" s="72" t="n">
        <f aca="false">I7/$K$7</f>
        <v>0</v>
      </c>
      <c r="V7" s="72" t="n">
        <f aca="false">J7/$K$7</f>
        <v>0</v>
      </c>
      <c r="W7" s="72" t="n">
        <f aca="false">K7/$K$7</f>
        <v>1</v>
      </c>
    </row>
    <row r="8" customFormat="false" ht="13" hidden="false" customHeight="false" outlineLevel="0" collapsed="false">
      <c r="A8" s="66" t="s">
        <v>9</v>
      </c>
      <c r="B8" s="27" t="n">
        <v>234</v>
      </c>
      <c r="C8" s="27" t="n">
        <v>114</v>
      </c>
      <c r="D8" s="26" t="n">
        <v>25</v>
      </c>
      <c r="E8" s="27"/>
      <c r="F8" s="26" t="n">
        <v>2180</v>
      </c>
      <c r="G8" s="26"/>
      <c r="H8" s="26"/>
      <c r="I8" s="27"/>
      <c r="J8" s="26" t="n">
        <v>2</v>
      </c>
      <c r="K8" s="70" t="n">
        <f aca="false">SUM(B8:J8)</f>
        <v>2555</v>
      </c>
      <c r="M8" s="66" t="s">
        <v>141</v>
      </c>
      <c r="N8" s="72" t="n">
        <f aca="false">B8/$K$8</f>
        <v>0.0915851272015656</v>
      </c>
      <c r="O8" s="72" t="n">
        <f aca="false">C8/$K$8</f>
        <v>0.0446183953033268</v>
      </c>
      <c r="P8" s="72" t="n">
        <f aca="false">D8/$K$8</f>
        <v>0.00978473581213307</v>
      </c>
      <c r="Q8" s="72" t="n">
        <f aca="false">E8/$K$8</f>
        <v>0</v>
      </c>
      <c r="R8" s="72" t="n">
        <f aca="false">F8/$K$8</f>
        <v>0.853228962818004</v>
      </c>
      <c r="S8" s="72" t="n">
        <f aca="false">G8/$K$8</f>
        <v>0</v>
      </c>
      <c r="T8" s="72" t="n">
        <f aca="false">H8/$K$8</f>
        <v>0</v>
      </c>
      <c r="U8" s="72" t="n">
        <f aca="false">I8/$K$8</f>
        <v>0</v>
      </c>
      <c r="V8" s="72" t="n">
        <f aca="false">J8/$K$8</f>
        <v>0.000782778864970646</v>
      </c>
      <c r="W8" s="72" t="n">
        <f aca="false">K8/$K$8</f>
        <v>1</v>
      </c>
    </row>
    <row r="9" customFormat="false" ht="13" hidden="false" customHeight="false" outlineLevel="0" collapsed="false">
      <c r="A9" s="66" t="s">
        <v>10</v>
      </c>
      <c r="B9" s="27" t="n">
        <v>88</v>
      </c>
      <c r="C9" s="27" t="n">
        <v>21</v>
      </c>
      <c r="D9" s="26" t="n">
        <v>43</v>
      </c>
      <c r="E9" s="27"/>
      <c r="F9" s="26" t="n">
        <v>815</v>
      </c>
      <c r="G9" s="26"/>
      <c r="H9" s="26"/>
      <c r="I9" s="27"/>
      <c r="J9" s="26" t="n">
        <v>3</v>
      </c>
      <c r="K9" s="70" t="n">
        <f aca="false">SUM(B9:J9)</f>
        <v>970</v>
      </c>
      <c r="M9" s="66" t="s">
        <v>142</v>
      </c>
      <c r="N9" s="72" t="n">
        <f aca="false">B9/$K$9</f>
        <v>0.0907216494845361</v>
      </c>
      <c r="O9" s="72" t="n">
        <f aca="false">C9/$K$9</f>
        <v>0.0216494845360825</v>
      </c>
      <c r="P9" s="72" t="n">
        <f aca="false">D9/$K$9</f>
        <v>0.0443298969072165</v>
      </c>
      <c r="Q9" s="72" t="n">
        <f aca="false">E9/$K$9</f>
        <v>0</v>
      </c>
      <c r="R9" s="72" t="n">
        <f aca="false">F9/$K$9</f>
        <v>0.84020618556701</v>
      </c>
      <c r="S9" s="72" t="n">
        <f aca="false">G9/$K$9</f>
        <v>0</v>
      </c>
      <c r="T9" s="72" t="n">
        <f aca="false">H9/$K$9</f>
        <v>0</v>
      </c>
      <c r="U9" s="72" t="n">
        <f aca="false">I9/$K$9</f>
        <v>0</v>
      </c>
      <c r="V9" s="72" t="n">
        <f aca="false">J9/$K$9</f>
        <v>0.00309278350515464</v>
      </c>
      <c r="W9" s="72" t="n">
        <f aca="false">K9/$K$9</f>
        <v>1</v>
      </c>
    </row>
    <row r="10" customFormat="false" ht="13" hidden="false" customHeight="false" outlineLevel="0" collapsed="false">
      <c r="A10" s="66" t="s">
        <v>11</v>
      </c>
      <c r="B10" s="27" t="n">
        <v>24</v>
      </c>
      <c r="C10" s="27" t="n">
        <v>7</v>
      </c>
      <c r="D10" s="26" t="n">
        <v>1</v>
      </c>
      <c r="E10" s="27"/>
      <c r="F10" s="26" t="n">
        <v>1149</v>
      </c>
      <c r="G10" s="26" t="n">
        <v>1</v>
      </c>
      <c r="H10" s="26"/>
      <c r="I10" s="26"/>
      <c r="J10" s="26"/>
      <c r="K10" s="70" t="n">
        <f aca="false">SUM(B10:J10)</f>
        <v>1182</v>
      </c>
      <c r="M10" s="66" t="s">
        <v>143</v>
      </c>
      <c r="N10" s="72" t="n">
        <f aca="false">B10/$K$10</f>
        <v>0.0203045685279188</v>
      </c>
      <c r="O10" s="72" t="n">
        <f aca="false">C10/$K$10</f>
        <v>0.00592216582064298</v>
      </c>
      <c r="P10" s="72" t="n">
        <f aca="false">D10/$K$10</f>
        <v>0.000846023688663283</v>
      </c>
      <c r="Q10" s="72" t="n">
        <f aca="false">E10/$K$10</f>
        <v>0</v>
      </c>
      <c r="R10" s="72" t="n">
        <f aca="false">F10/$K$10</f>
        <v>0.972081218274112</v>
      </c>
      <c r="S10" s="72" t="n">
        <f aca="false">G10/$K$10</f>
        <v>0.000846023688663283</v>
      </c>
      <c r="T10" s="72" t="n">
        <f aca="false">H10/$K$10</f>
        <v>0</v>
      </c>
      <c r="U10" s="72" t="n">
        <f aca="false">I10/$K$10</f>
        <v>0</v>
      </c>
      <c r="V10" s="72" t="n">
        <f aca="false">J10/$K$10</f>
        <v>0</v>
      </c>
      <c r="W10" s="72" t="n">
        <f aca="false">K10/$K$10</f>
        <v>1</v>
      </c>
    </row>
    <row r="11" customFormat="false" ht="13" hidden="false" customHeight="false" outlineLevel="0" collapsed="false">
      <c r="A11" s="66" t="s">
        <v>12</v>
      </c>
      <c r="B11" s="27" t="n">
        <v>402</v>
      </c>
      <c r="C11" s="27" t="n">
        <v>104</v>
      </c>
      <c r="D11" s="26" t="n">
        <v>35</v>
      </c>
      <c r="E11" s="27"/>
      <c r="F11" s="27" t="n">
        <v>2767</v>
      </c>
      <c r="G11" s="27"/>
      <c r="H11" s="27" t="n">
        <v>64</v>
      </c>
      <c r="I11" s="27" t="n">
        <v>74</v>
      </c>
      <c r="J11" s="26" t="n">
        <v>20</v>
      </c>
      <c r="K11" s="70" t="n">
        <f aca="false">SUM(B11:J11)</f>
        <v>3466</v>
      </c>
      <c r="M11" s="66" t="s">
        <v>144</v>
      </c>
      <c r="N11" s="72" t="n">
        <f aca="false">B11/$K$11</f>
        <v>0.11598384304674</v>
      </c>
      <c r="O11" s="72" t="n">
        <f aca="false">C11/$K$11</f>
        <v>0.0300057703404501</v>
      </c>
      <c r="P11" s="72" t="n">
        <f aca="false">D11/$K$11</f>
        <v>0.0100980957876515</v>
      </c>
      <c r="Q11" s="72" t="n">
        <f aca="false">E11/$K$11</f>
        <v>0</v>
      </c>
      <c r="R11" s="72" t="n">
        <f aca="false">F11/$K$11</f>
        <v>0.798326601269475</v>
      </c>
      <c r="S11" s="72" t="n">
        <f aca="false">G11/$K$11</f>
        <v>0</v>
      </c>
      <c r="T11" s="72" t="n">
        <f aca="false">H11/$K$11</f>
        <v>0.018465089440277</v>
      </c>
      <c r="U11" s="72" t="n">
        <f aca="false">I11/$K$11</f>
        <v>0.0213502596653203</v>
      </c>
      <c r="V11" s="72" t="n">
        <f aca="false">J11/$K$11</f>
        <v>0.00577034045008656</v>
      </c>
      <c r="W11" s="72" t="n">
        <f aca="false">K11/$K$11</f>
        <v>1</v>
      </c>
    </row>
    <row r="12" customFormat="false" ht="13" hidden="false" customHeight="false" outlineLevel="0" collapsed="false">
      <c r="A12" s="66" t="s">
        <v>13</v>
      </c>
      <c r="B12" s="26"/>
      <c r="C12" s="26"/>
      <c r="D12" s="26"/>
      <c r="E12" s="27"/>
      <c r="F12" s="26" t="n">
        <v>2</v>
      </c>
      <c r="G12" s="26"/>
      <c r="H12" s="26"/>
      <c r="I12" s="26"/>
      <c r="J12" s="26"/>
      <c r="K12" s="70" t="n">
        <f aca="false">SUM(B12:J12)</f>
        <v>2</v>
      </c>
      <c r="M12" s="66" t="s">
        <v>145</v>
      </c>
      <c r="N12" s="72" t="n">
        <f aca="false">B12/$K$12</f>
        <v>0</v>
      </c>
      <c r="O12" s="72" t="n">
        <f aca="false">C12/$K$12</f>
        <v>0</v>
      </c>
      <c r="P12" s="72" t="n">
        <f aca="false">D12/$K$12</f>
        <v>0</v>
      </c>
      <c r="Q12" s="72" t="n">
        <f aca="false">E12/$K$12</f>
        <v>0</v>
      </c>
      <c r="R12" s="72" t="n">
        <f aca="false">F12/$K$12</f>
        <v>1</v>
      </c>
      <c r="S12" s="72" t="n">
        <f aca="false">G12/$K$12</f>
        <v>0</v>
      </c>
      <c r="T12" s="72" t="n">
        <f aca="false">H12/$K$12</f>
        <v>0</v>
      </c>
      <c r="U12" s="72" t="n">
        <f aca="false">I12/$K$12</f>
        <v>0</v>
      </c>
      <c r="V12" s="72" t="n">
        <f aca="false">J12/$K$12</f>
        <v>0</v>
      </c>
      <c r="W12" s="72" t="n">
        <f aca="false">K12/$K$12</f>
        <v>1</v>
      </c>
    </row>
    <row r="13" customFormat="false" ht="13" hidden="false" customHeight="false" outlineLevel="0" collapsed="false">
      <c r="A13" s="66" t="s">
        <v>14</v>
      </c>
      <c r="B13" s="27" t="n">
        <v>17</v>
      </c>
      <c r="C13" s="27" t="n">
        <v>9</v>
      </c>
      <c r="D13" s="26" t="n">
        <v>8</v>
      </c>
      <c r="E13" s="27"/>
      <c r="F13" s="26" t="n">
        <v>1135</v>
      </c>
      <c r="G13" s="26"/>
      <c r="H13" s="26"/>
      <c r="I13" s="27"/>
      <c r="J13" s="26" t="n">
        <v>1</v>
      </c>
      <c r="K13" s="70" t="n">
        <f aca="false">SUM(B13:J13)</f>
        <v>1170</v>
      </c>
      <c r="M13" s="66" t="s">
        <v>146</v>
      </c>
      <c r="N13" s="72" t="n">
        <f aca="false">B13/$K$13</f>
        <v>0.0145299145299145</v>
      </c>
      <c r="O13" s="72" t="n">
        <f aca="false">C13/$K$13</f>
        <v>0.00769230769230769</v>
      </c>
      <c r="P13" s="72" t="n">
        <f aca="false">D13/$K$13</f>
        <v>0.00683760683760684</v>
      </c>
      <c r="Q13" s="72" t="n">
        <f aca="false">E13/$K$13</f>
        <v>0</v>
      </c>
      <c r="R13" s="72" t="n">
        <f aca="false">F13/$K$13</f>
        <v>0.97008547008547</v>
      </c>
      <c r="S13" s="72" t="n">
        <f aca="false">G13/$K$13</f>
        <v>0</v>
      </c>
      <c r="T13" s="72" t="n">
        <f aca="false">H13/$K$13</f>
        <v>0</v>
      </c>
      <c r="U13" s="72" t="n">
        <f aca="false">I13/$K$13</f>
        <v>0</v>
      </c>
      <c r="V13" s="72" t="n">
        <f aca="false">J13/$K$13</f>
        <v>0.000854700854700855</v>
      </c>
      <c r="W13" s="72" t="n">
        <f aca="false">K13/$K$13</f>
        <v>1</v>
      </c>
    </row>
    <row r="14" customFormat="false" ht="13" hidden="false" customHeight="false" outlineLevel="0" collapsed="false">
      <c r="A14" s="66" t="s">
        <v>15</v>
      </c>
      <c r="B14" s="26" t="n">
        <v>3</v>
      </c>
      <c r="C14" s="27" t="n">
        <v>3</v>
      </c>
      <c r="D14" s="26"/>
      <c r="E14" s="27"/>
      <c r="F14" s="26" t="n">
        <v>94</v>
      </c>
      <c r="G14" s="26"/>
      <c r="H14" s="26"/>
      <c r="I14" s="26"/>
      <c r="J14" s="26"/>
      <c r="K14" s="70" t="n">
        <f aca="false">SUM(B14:J14)</f>
        <v>100</v>
      </c>
      <c r="M14" s="66" t="s">
        <v>147</v>
      </c>
      <c r="N14" s="72" t="n">
        <f aca="false">B14/$K$14</f>
        <v>0.03</v>
      </c>
      <c r="O14" s="72" t="n">
        <f aca="false">C14/$K$14</f>
        <v>0.03</v>
      </c>
      <c r="P14" s="72" t="n">
        <f aca="false">D14/$K$14</f>
        <v>0</v>
      </c>
      <c r="Q14" s="72" t="n">
        <f aca="false">E14/$K$14</f>
        <v>0</v>
      </c>
      <c r="R14" s="72" t="n">
        <f aca="false">F14/$K$14</f>
        <v>0.94</v>
      </c>
      <c r="S14" s="72" t="n">
        <f aca="false">G14/$K$14</f>
        <v>0</v>
      </c>
      <c r="T14" s="72" t="n">
        <f aca="false">H14/$K$14</f>
        <v>0</v>
      </c>
      <c r="U14" s="72" t="n">
        <f aca="false">I14/$K$14</f>
        <v>0</v>
      </c>
      <c r="V14" s="72" t="n">
        <f aca="false">J14/$K$14</f>
        <v>0</v>
      </c>
      <c r="W14" s="72" t="n">
        <f aca="false">K14/$K$14</f>
        <v>1</v>
      </c>
    </row>
    <row r="15" customFormat="false" ht="13" hidden="false" customHeight="false" outlineLevel="0" collapsed="false">
      <c r="A15" s="66" t="s">
        <v>16</v>
      </c>
      <c r="B15" s="27" t="n">
        <v>5</v>
      </c>
      <c r="C15" s="27" t="n">
        <v>5</v>
      </c>
      <c r="D15" s="26" t="n">
        <v>6</v>
      </c>
      <c r="E15" s="27"/>
      <c r="F15" s="26" t="n">
        <v>206</v>
      </c>
      <c r="G15" s="26"/>
      <c r="H15" s="26"/>
      <c r="I15" s="27"/>
      <c r="J15" s="26" t="n">
        <v>12</v>
      </c>
      <c r="K15" s="70" t="n">
        <f aca="false">SUM(B15:J15)</f>
        <v>234</v>
      </c>
      <c r="M15" s="66" t="s">
        <v>148</v>
      </c>
      <c r="N15" s="72" t="n">
        <f aca="false">B15/$K$15</f>
        <v>0.0213675213675214</v>
      </c>
      <c r="O15" s="72" t="n">
        <f aca="false">C15/$K$15</f>
        <v>0.0213675213675214</v>
      </c>
      <c r="P15" s="72" t="n">
        <f aca="false">D15/$K$15</f>
        <v>0.0256410256410256</v>
      </c>
      <c r="Q15" s="72" t="n">
        <f aca="false">E15/$K$15</f>
        <v>0</v>
      </c>
      <c r="R15" s="72" t="n">
        <f aca="false">F15/$K$15</f>
        <v>0.88034188034188</v>
      </c>
      <c r="S15" s="72" t="n">
        <f aca="false">G15/$K$15</f>
        <v>0</v>
      </c>
      <c r="T15" s="72" t="n">
        <f aca="false">H15/$K$15</f>
        <v>0</v>
      </c>
      <c r="U15" s="72" t="n">
        <f aca="false">I15/$K$15</f>
        <v>0</v>
      </c>
      <c r="V15" s="72" t="n">
        <f aca="false">J15/$K$15</f>
        <v>0.0512820512820513</v>
      </c>
      <c r="W15" s="72" t="n">
        <f aca="false">K15/$K$15</f>
        <v>1</v>
      </c>
    </row>
    <row r="16" customFormat="false" ht="13" hidden="false" customHeight="false" outlineLevel="0" collapsed="false">
      <c r="A16" s="66" t="s">
        <v>17</v>
      </c>
      <c r="B16" s="26"/>
      <c r="C16" s="26"/>
      <c r="D16" s="26"/>
      <c r="E16" s="27"/>
      <c r="F16" s="26" t="n">
        <v>197</v>
      </c>
      <c r="G16" s="26"/>
      <c r="H16" s="26"/>
      <c r="I16" s="26"/>
      <c r="J16" s="26"/>
      <c r="K16" s="70" t="n">
        <f aca="false">SUM(B16:J16)</f>
        <v>197</v>
      </c>
      <c r="M16" s="66" t="s">
        <v>149</v>
      </c>
      <c r="N16" s="72" t="n">
        <f aca="false">B16/$K$16</f>
        <v>0</v>
      </c>
      <c r="O16" s="72" t="n">
        <f aca="false">C16/$K$16</f>
        <v>0</v>
      </c>
      <c r="P16" s="72" t="n">
        <f aca="false">D16/$K$16</f>
        <v>0</v>
      </c>
      <c r="Q16" s="72" t="n">
        <f aca="false">E16/$K$16</f>
        <v>0</v>
      </c>
      <c r="R16" s="72" t="n">
        <f aca="false">F16/$K$16</f>
        <v>1</v>
      </c>
      <c r="S16" s="72" t="n">
        <f aca="false">G16/$K$16</f>
        <v>0</v>
      </c>
      <c r="T16" s="72" t="n">
        <f aca="false">H16/$K$16</f>
        <v>0</v>
      </c>
      <c r="U16" s="72" t="n">
        <f aca="false">I16/$K$16</f>
        <v>0</v>
      </c>
      <c r="V16" s="72" t="n">
        <f aca="false">J16/$K$16</f>
        <v>0</v>
      </c>
      <c r="W16" s="72" t="n">
        <f aca="false">K16/$K$16</f>
        <v>1</v>
      </c>
    </row>
    <row r="17" customFormat="false" ht="35.05" hidden="false" customHeight="false" outlineLevel="0" collapsed="false">
      <c r="A17" s="66" t="s">
        <v>18</v>
      </c>
      <c r="B17" s="27"/>
      <c r="C17" s="27"/>
      <c r="D17" s="26"/>
      <c r="E17" s="27" t="n">
        <v>31</v>
      </c>
      <c r="F17" s="26"/>
      <c r="G17" s="26"/>
      <c r="H17" s="26"/>
      <c r="I17" s="26"/>
      <c r="J17" s="26"/>
      <c r="K17" s="70" t="n">
        <f aca="false">SUM(B17:J17)</f>
        <v>31</v>
      </c>
      <c r="M17" s="66" t="s">
        <v>150</v>
      </c>
      <c r="N17" s="72" t="n">
        <f aca="false">B17/$K$17</f>
        <v>0</v>
      </c>
      <c r="O17" s="72" t="n">
        <f aca="false">C17/$K$17</f>
        <v>0</v>
      </c>
      <c r="P17" s="72" t="n">
        <f aca="false">D17/$K$17</f>
        <v>0</v>
      </c>
      <c r="Q17" s="72" t="n">
        <f aca="false">E17/$K$17</f>
        <v>1</v>
      </c>
      <c r="R17" s="72" t="n">
        <f aca="false">F17/$K$17</f>
        <v>0</v>
      </c>
      <c r="S17" s="72" t="n">
        <f aca="false">G17/$K$17</f>
        <v>0</v>
      </c>
      <c r="T17" s="72" t="n">
        <f aca="false">H17/$K$17</f>
        <v>0</v>
      </c>
      <c r="U17" s="72" t="n">
        <f aca="false">I17/$K$17</f>
        <v>0</v>
      </c>
      <c r="V17" s="72" t="n">
        <f aca="false">J17/$K$17</f>
        <v>0</v>
      </c>
      <c r="W17" s="72" t="n">
        <f aca="false">K17/$K$17</f>
        <v>1</v>
      </c>
    </row>
    <row r="18" customFormat="false" ht="24" hidden="false" customHeight="false" outlineLevel="0" collapsed="false">
      <c r="A18" s="66" t="s">
        <v>19</v>
      </c>
      <c r="B18" s="27" t="n">
        <v>1</v>
      </c>
      <c r="C18" s="27"/>
      <c r="D18" s="27"/>
      <c r="E18" s="27"/>
      <c r="F18" s="27" t="n">
        <v>4</v>
      </c>
      <c r="G18" s="27"/>
      <c r="H18" s="27"/>
      <c r="I18" s="27"/>
      <c r="J18" s="27"/>
      <c r="K18" s="70" t="n">
        <f aca="false">SUM(B18:J18)</f>
        <v>5</v>
      </c>
      <c r="M18" s="66" t="s">
        <v>151</v>
      </c>
      <c r="N18" s="72" t="n">
        <f aca="false">B18/$K$18</f>
        <v>0.2</v>
      </c>
      <c r="O18" s="72" t="n">
        <f aca="false">C18/$K$18</f>
        <v>0</v>
      </c>
      <c r="P18" s="72" t="n">
        <f aca="false">D18/$K$18</f>
        <v>0</v>
      </c>
      <c r="Q18" s="72" t="n">
        <f aca="false">E18/$K$18</f>
        <v>0</v>
      </c>
      <c r="R18" s="72" t="n">
        <f aca="false">F18/$K$18</f>
        <v>0.8</v>
      </c>
      <c r="S18" s="72" t="n">
        <f aca="false">G18/$K$18</f>
        <v>0</v>
      </c>
      <c r="T18" s="72" t="n">
        <f aca="false">H18/$K$18</f>
        <v>0</v>
      </c>
      <c r="U18" s="72" t="n">
        <f aca="false">I18/$K$18</f>
        <v>0</v>
      </c>
      <c r="V18" s="72" t="n">
        <f aca="false">J18/$K$18</f>
        <v>0</v>
      </c>
      <c r="W18" s="72" t="n">
        <f aca="false">K18/$K$18</f>
        <v>1</v>
      </c>
    </row>
    <row r="19" customFormat="false" ht="13" hidden="false" customHeight="false" outlineLevel="0" collapsed="false">
      <c r="A19" s="66" t="s">
        <v>20</v>
      </c>
      <c r="B19" s="28" t="n">
        <f aca="false">SUM(B3:B18)</f>
        <v>1433</v>
      </c>
      <c r="C19" s="28" t="n">
        <f aca="false">SUM(C3:C18)</f>
        <v>316</v>
      </c>
      <c r="D19" s="28" t="n">
        <f aca="false">SUM(D3:D18)</f>
        <v>120</v>
      </c>
      <c r="E19" s="28" t="n">
        <f aca="false">SUM(E3:E18)</f>
        <v>31</v>
      </c>
      <c r="F19" s="28" t="n">
        <f aca="false">SUM(F3:F18)</f>
        <v>13647</v>
      </c>
      <c r="G19" s="28" t="n">
        <f aca="false">SUM(G3:G18)</f>
        <v>1</v>
      </c>
      <c r="H19" s="28" t="n">
        <f aca="false">SUM(H3:H18)</f>
        <v>64</v>
      </c>
      <c r="I19" s="28" t="n">
        <f aca="false">SUM(I3:I18)</f>
        <v>74</v>
      </c>
      <c r="J19" s="28" t="n">
        <f aca="false">SUM(J3:J18)</f>
        <v>38</v>
      </c>
      <c r="K19" s="28" t="n">
        <f aca="false">SUM(K3:K18)</f>
        <v>15724</v>
      </c>
      <c r="M19" s="66" t="s">
        <v>152</v>
      </c>
      <c r="N19" s="72" t="n">
        <f aca="false">B19/$K$19</f>
        <v>0.0911345713558891</v>
      </c>
      <c r="O19" s="72" t="n">
        <f aca="false">C19/$K$19</f>
        <v>0.0200966675146273</v>
      </c>
      <c r="P19" s="72" t="n">
        <f aca="false">D19/$K$19</f>
        <v>0.00763164589163063</v>
      </c>
      <c r="Q19" s="72" t="n">
        <f aca="false">E19/$K$19</f>
        <v>0.00197150852200458</v>
      </c>
      <c r="R19" s="72" t="n">
        <f aca="false">F19/$K$19</f>
        <v>0.867908929025693</v>
      </c>
      <c r="S19" s="72" t="n">
        <f aca="false">G19/$K$19</f>
        <v>6.35970490969219E-005</v>
      </c>
      <c r="T19" s="72" t="n">
        <f aca="false">H19/$K$19</f>
        <v>0.004070211142203</v>
      </c>
      <c r="U19" s="72" t="n">
        <f aca="false">I19/$K$19</f>
        <v>0.00470618163317222</v>
      </c>
      <c r="V19" s="72" t="n">
        <f aca="false">J19/$K$19</f>
        <v>0.00241668786568303</v>
      </c>
      <c r="W19" s="28" t="n">
        <v>15724</v>
      </c>
    </row>
    <row r="22" customFormat="false" ht="23.85" hidden="false" customHeight="true" outlineLevel="0" collapsed="false">
      <c r="A22" s="63" t="s">
        <v>2</v>
      </c>
      <c r="B22" s="64" t="s">
        <v>107</v>
      </c>
      <c r="C22" s="64"/>
      <c r="D22" s="64"/>
      <c r="E22" s="64"/>
      <c r="F22" s="64"/>
      <c r="G22" s="64"/>
      <c r="H22" s="64"/>
      <c r="I22" s="64"/>
      <c r="J22" s="64"/>
      <c r="K22" s="65"/>
      <c r="M22" s="63" t="s">
        <v>2</v>
      </c>
      <c r="N22" s="63" t="s">
        <v>120</v>
      </c>
      <c r="O22" s="63"/>
      <c r="P22" s="63"/>
      <c r="R22" s="59" t="s">
        <v>2</v>
      </c>
      <c r="S22" s="85"/>
    </row>
    <row r="23" customFormat="false" ht="35.05" hidden="false" customHeight="true" outlineLevel="0" collapsed="false">
      <c r="A23" s="66" t="s">
        <v>3</v>
      </c>
      <c r="B23" s="67" t="s">
        <v>22</v>
      </c>
      <c r="C23" s="67" t="s">
        <v>27</v>
      </c>
      <c r="D23" s="67" t="s">
        <v>28</v>
      </c>
      <c r="E23" s="67" t="s">
        <v>108</v>
      </c>
      <c r="F23" s="67" t="s">
        <v>30</v>
      </c>
      <c r="G23" s="68" t="s">
        <v>106</v>
      </c>
      <c r="H23" s="67" t="s">
        <v>31</v>
      </c>
      <c r="I23" s="67" t="s">
        <v>33</v>
      </c>
      <c r="J23" s="69" t="s">
        <v>34</v>
      </c>
      <c r="K23" s="22" t="s">
        <v>26</v>
      </c>
      <c r="M23" s="63" t="s">
        <v>3</v>
      </c>
      <c r="N23" s="69" t="s">
        <v>22</v>
      </c>
      <c r="O23" s="69" t="s">
        <v>30</v>
      </c>
      <c r="P23" s="69" t="s">
        <v>26</v>
      </c>
      <c r="R23" s="63" t="s">
        <v>42</v>
      </c>
      <c r="S23" s="63" t="s">
        <v>43</v>
      </c>
      <c r="T23" s="63"/>
      <c r="U23" s="63"/>
      <c r="V23" s="63"/>
      <c r="W23" s="63"/>
      <c r="X23" s="63"/>
      <c r="Y23" s="63"/>
    </row>
    <row r="24" customFormat="false" ht="13" hidden="false" customHeight="false" outlineLevel="0" collapsed="false">
      <c r="A24" s="66" t="s">
        <v>4</v>
      </c>
      <c r="B24" s="23"/>
      <c r="C24" s="23"/>
      <c r="D24" s="23"/>
      <c r="E24" s="23"/>
      <c r="F24" s="23"/>
      <c r="G24" s="23"/>
      <c r="H24" s="23"/>
      <c r="I24" s="23"/>
      <c r="J24" s="23"/>
      <c r="K24" s="23"/>
      <c r="M24" s="63" t="s">
        <v>4</v>
      </c>
      <c r="N24" s="78"/>
      <c r="O24" s="78"/>
      <c r="P24" s="79"/>
      <c r="R24" s="63"/>
      <c r="S24" s="78" t="s">
        <v>153</v>
      </c>
      <c r="T24" s="86" t="s">
        <v>154</v>
      </c>
      <c r="U24" s="86"/>
      <c r="V24" s="86"/>
      <c r="W24" s="86"/>
      <c r="X24" s="86"/>
      <c r="Y24" s="65" t="s">
        <v>155</v>
      </c>
    </row>
    <row r="25" customFormat="false" ht="13" hidden="false" customHeight="false" outlineLevel="0" collapsed="false">
      <c r="A25" s="66" t="s">
        <v>5</v>
      </c>
      <c r="B25" s="70" t="n">
        <v>218</v>
      </c>
      <c r="C25" s="70" t="n">
        <v>28</v>
      </c>
      <c r="D25" s="70" t="n">
        <v>2</v>
      </c>
      <c r="E25" s="70"/>
      <c r="F25" s="71" t="n">
        <v>874</v>
      </c>
      <c r="G25" s="71"/>
      <c r="H25" s="71"/>
      <c r="I25" s="71"/>
      <c r="J25" s="70"/>
      <c r="K25" s="70" t="n">
        <v>1122</v>
      </c>
      <c r="M25" s="63" t="s">
        <v>5</v>
      </c>
      <c r="N25" s="80" t="n">
        <v>4</v>
      </c>
      <c r="O25" s="81" t="n">
        <v>405</v>
      </c>
      <c r="P25" s="80" t="n">
        <v>409</v>
      </c>
      <c r="R25" s="63"/>
      <c r="S25" s="78"/>
      <c r="T25" s="65" t="s">
        <v>156</v>
      </c>
      <c r="U25" s="65" t="s">
        <v>86</v>
      </c>
      <c r="V25" s="65" t="s">
        <v>157</v>
      </c>
      <c r="W25" s="65" t="s">
        <v>158</v>
      </c>
      <c r="X25" s="65" t="s">
        <v>159</v>
      </c>
      <c r="Y25" s="65" t="s">
        <v>158</v>
      </c>
    </row>
    <row r="26" customFormat="false" ht="13" hidden="false" customHeight="false" outlineLevel="0" collapsed="false">
      <c r="A26" s="66" t="s">
        <v>6</v>
      </c>
      <c r="B26" s="27" t="n">
        <v>72</v>
      </c>
      <c r="C26" s="27" t="n">
        <v>5</v>
      </c>
      <c r="D26" s="26"/>
      <c r="E26" s="27"/>
      <c r="F26" s="26" t="n">
        <v>471</v>
      </c>
      <c r="G26" s="26"/>
      <c r="H26" s="26"/>
      <c r="I26" s="26"/>
      <c r="J26" s="26"/>
      <c r="K26" s="26" t="n">
        <v>548</v>
      </c>
      <c r="M26" s="63" t="s">
        <v>6</v>
      </c>
      <c r="N26" s="80"/>
      <c r="O26" s="81" t="n">
        <v>60</v>
      </c>
      <c r="P26" s="80" t="n">
        <v>60</v>
      </c>
      <c r="R26" s="63" t="s">
        <v>5</v>
      </c>
      <c r="S26" s="80" t="n">
        <v>149</v>
      </c>
      <c r="T26" s="87" t="n">
        <f aca="false">((B25+H25)/$K$19)*$S$41</f>
        <v>16.4983464767235</v>
      </c>
      <c r="U26" s="87" t="n">
        <f aca="false">(C25/$K$19)*$S$41</f>
        <v>2.11905367590944</v>
      </c>
      <c r="V26" s="87" t="n">
        <f aca="false">((D25+J25)/$K$19)*$S$41</f>
        <v>0.151360976850674</v>
      </c>
      <c r="W26" s="87" t="n">
        <f aca="false">((F25+G25+I25+F39)/$K$19)*$S$41</f>
        <v>66.2961078605953</v>
      </c>
      <c r="X26" s="87" t="n">
        <f aca="false">(E25/$K$19)*$S$41</f>
        <v>0</v>
      </c>
      <c r="Y26" s="87" t="n">
        <f aca="false">(O25/$K$19)*$S$41</f>
        <v>30.6505978122615</v>
      </c>
    </row>
    <row r="27" customFormat="false" ht="13" hidden="false" customHeight="false" outlineLevel="0" collapsed="false">
      <c r="A27" s="66" t="s">
        <v>7</v>
      </c>
      <c r="B27" s="27" t="n">
        <v>197</v>
      </c>
      <c r="C27" s="27" t="n">
        <v>13</v>
      </c>
      <c r="D27" s="26"/>
      <c r="E27" s="27"/>
      <c r="F27" s="26" t="n">
        <v>1132</v>
      </c>
      <c r="G27" s="26"/>
      <c r="H27" s="26"/>
      <c r="I27" s="26"/>
      <c r="J27" s="26"/>
      <c r="K27" s="26" t="n">
        <v>1342</v>
      </c>
      <c r="M27" s="63" t="s">
        <v>7</v>
      </c>
      <c r="N27" s="80"/>
      <c r="O27" s="81" t="n">
        <v>164</v>
      </c>
      <c r="P27" s="80" t="n">
        <v>164</v>
      </c>
      <c r="R27" s="63" t="s">
        <v>6</v>
      </c>
      <c r="S27" s="80" t="n">
        <v>47</v>
      </c>
      <c r="T27" s="87" t="n">
        <f aca="false">((B26+H26)/$K$19)*$S$41</f>
        <v>5.44899516662427</v>
      </c>
      <c r="U27" s="87" t="n">
        <f aca="false">(C26/$K$19)*$S$41</f>
        <v>0.378402442126685</v>
      </c>
      <c r="V27" s="87" t="n">
        <f aca="false">((D26+J26)/$K$19)*$S$41</f>
        <v>0</v>
      </c>
      <c r="W27" s="87" t="n">
        <f aca="false">((F26+G26+I26)/$K$19)*$S$41</f>
        <v>35.6455100483338</v>
      </c>
      <c r="X27" s="87" t="n">
        <f aca="false">(E26/$K$19)*$S$41</f>
        <v>0</v>
      </c>
      <c r="Y27" s="87" t="n">
        <f aca="false">(O26/$K$19)*$S$41</f>
        <v>4.54082930552022</v>
      </c>
    </row>
    <row r="28" customFormat="false" ht="13" hidden="false" customHeight="false" outlineLevel="0" collapsed="false">
      <c r="A28" s="66" t="s">
        <v>8</v>
      </c>
      <c r="B28" s="27" t="n">
        <v>168</v>
      </c>
      <c r="C28" s="27" t="n">
        <v>7</v>
      </c>
      <c r="D28" s="26"/>
      <c r="E28" s="27"/>
      <c r="F28" s="26" t="n">
        <v>1784</v>
      </c>
      <c r="G28" s="26"/>
      <c r="H28" s="26"/>
      <c r="I28" s="26"/>
      <c r="J28" s="26"/>
      <c r="K28" s="26" t="n">
        <v>1959</v>
      </c>
      <c r="M28" s="63" t="s">
        <v>8</v>
      </c>
      <c r="N28" s="80"/>
      <c r="O28" s="80" t="n">
        <v>208</v>
      </c>
      <c r="P28" s="80" t="n">
        <v>208</v>
      </c>
      <c r="R28" s="63" t="s">
        <v>7</v>
      </c>
      <c r="S28" s="80" t="n">
        <v>99</v>
      </c>
      <c r="T28" s="87" t="n">
        <f aca="false">((B27+H27)/$K$19)*$S$41</f>
        <v>14.9090562197914</v>
      </c>
      <c r="U28" s="87" t="n">
        <f aca="false">(C27/$K$19)*$S$41</f>
        <v>0.983846349529382</v>
      </c>
      <c r="V28" s="87" t="n">
        <f aca="false">((D27+J27)/$K$19)*$S$41</f>
        <v>0</v>
      </c>
      <c r="W28" s="87" t="n">
        <f aca="false">((F27+G27+I27)/$K$19)*$S$41</f>
        <v>85.6703128974816</v>
      </c>
      <c r="X28" s="87" t="n">
        <f aca="false">(E27/$K$19)*$S$41</f>
        <v>0</v>
      </c>
      <c r="Y28" s="87" t="n">
        <f aca="false">(O27/$K$19)*$S$41</f>
        <v>12.4116001017553</v>
      </c>
    </row>
    <row r="29" customFormat="false" ht="13" hidden="false" customHeight="false" outlineLevel="0" collapsed="false">
      <c r="A29" s="66" t="s">
        <v>9</v>
      </c>
      <c r="B29" s="27" t="n">
        <v>234</v>
      </c>
      <c r="C29" s="27" t="n">
        <v>114</v>
      </c>
      <c r="D29" s="26" t="n">
        <v>25</v>
      </c>
      <c r="E29" s="27"/>
      <c r="F29" s="27" t="n">
        <v>2108</v>
      </c>
      <c r="G29" s="26"/>
      <c r="H29" s="26"/>
      <c r="I29" s="27"/>
      <c r="J29" s="26" t="n">
        <v>2</v>
      </c>
      <c r="K29" s="26" t="n">
        <v>2483</v>
      </c>
      <c r="M29" s="63" t="s">
        <v>9</v>
      </c>
      <c r="N29" s="80"/>
      <c r="O29" s="80" t="n">
        <v>72</v>
      </c>
      <c r="P29" s="80" t="n">
        <v>72</v>
      </c>
      <c r="R29" s="63" t="s">
        <v>8</v>
      </c>
      <c r="S29" s="80" t="n">
        <v>131</v>
      </c>
      <c r="T29" s="87" t="n">
        <f aca="false">((B28+H28)/$K$19)*$S$41</f>
        <v>12.7143220554566</v>
      </c>
      <c r="U29" s="87" t="n">
        <f aca="false">(C28/$K$19)*$S$41</f>
        <v>0.52976341897736</v>
      </c>
      <c r="V29" s="87" t="n">
        <f aca="false">((D28+J28)/$K$19)*$S$41</f>
        <v>0</v>
      </c>
      <c r="W29" s="87" t="n">
        <f aca="false">((F28+G28+I28)/$K$19)*$S$41</f>
        <v>135.013991350801</v>
      </c>
      <c r="X29" s="87" t="n">
        <f aca="false">(E28/$K$19)*$S$41</f>
        <v>0</v>
      </c>
      <c r="Y29" s="87" t="n">
        <f aca="false">(O28/$K$19)*$S$41</f>
        <v>15.7415415924701</v>
      </c>
    </row>
    <row r="30" customFormat="false" ht="13" hidden="false" customHeight="false" outlineLevel="0" collapsed="false">
      <c r="A30" s="66" t="s">
        <v>10</v>
      </c>
      <c r="B30" s="27" t="n">
        <v>88</v>
      </c>
      <c r="C30" s="27" t="n">
        <v>21</v>
      </c>
      <c r="D30" s="26" t="n">
        <v>43</v>
      </c>
      <c r="E30" s="27"/>
      <c r="F30" s="26" t="n">
        <v>622</v>
      </c>
      <c r="G30" s="26"/>
      <c r="H30" s="26"/>
      <c r="I30" s="27"/>
      <c r="J30" s="26" t="n">
        <v>3</v>
      </c>
      <c r="K30" s="26" t="n">
        <v>777</v>
      </c>
      <c r="M30" s="63" t="s">
        <v>10</v>
      </c>
      <c r="N30" s="80"/>
      <c r="O30" s="80" t="n">
        <v>193</v>
      </c>
      <c r="P30" s="80" t="n">
        <v>193</v>
      </c>
      <c r="R30" s="63" t="s">
        <v>9</v>
      </c>
      <c r="S30" s="80" t="n">
        <v>196</v>
      </c>
      <c r="T30" s="87" t="n">
        <f aca="false">((B29+H29)/$K$19)*$S$41</f>
        <v>17.7092342915289</v>
      </c>
      <c r="U30" s="87" t="n">
        <f aca="false">(C29/$K$19)*$S$41</f>
        <v>8.62757568048843</v>
      </c>
      <c r="V30" s="87" t="n">
        <f aca="false">((D29+J29)/$K$19)*$S$41</f>
        <v>2.0433731874841</v>
      </c>
      <c r="W30" s="87" t="n">
        <f aca="false">((F29+G29+I29)/$K$19)*$S$41</f>
        <v>159.534469600611</v>
      </c>
      <c r="X30" s="87" t="n">
        <f aca="false">(E29/$K$19)*$S$41</f>
        <v>0</v>
      </c>
      <c r="Y30" s="87" t="n">
        <f aca="false">(O29/$K$19)*$S$41</f>
        <v>5.44899516662427</v>
      </c>
    </row>
    <row r="31" customFormat="false" ht="13" hidden="false" customHeight="false" outlineLevel="0" collapsed="false">
      <c r="A31" s="66" t="s">
        <v>11</v>
      </c>
      <c r="B31" s="27" t="n">
        <v>24</v>
      </c>
      <c r="C31" s="27" t="n">
        <v>7</v>
      </c>
      <c r="D31" s="26" t="n">
        <v>1</v>
      </c>
      <c r="E31" s="27"/>
      <c r="F31" s="26" t="n">
        <v>1138</v>
      </c>
      <c r="G31" s="26" t="n">
        <v>1</v>
      </c>
      <c r="H31" s="26"/>
      <c r="I31" s="26"/>
      <c r="J31" s="26"/>
      <c r="K31" s="26" t="n">
        <v>1171</v>
      </c>
      <c r="M31" s="63" t="s">
        <v>11</v>
      </c>
      <c r="N31" s="81"/>
      <c r="O31" s="81" t="n">
        <v>11</v>
      </c>
      <c r="P31" s="80" t="n">
        <v>11</v>
      </c>
      <c r="R31" s="63" t="s">
        <v>10</v>
      </c>
      <c r="S31" s="80" t="n">
        <v>64</v>
      </c>
      <c r="T31" s="87" t="n">
        <f aca="false">((B30+H30)/$K$19)*$S$41</f>
        <v>6.65988298142966</v>
      </c>
      <c r="U31" s="87" t="n">
        <f aca="false">(C30/$K$19)*$S$41</f>
        <v>1.58929025693208</v>
      </c>
      <c r="V31" s="87" t="n">
        <f aca="false">((D30+J30)/$K$19)*$S$41</f>
        <v>3.48130246756551</v>
      </c>
      <c r="W31" s="87" t="n">
        <f aca="false">((F30+G30+I30)/$K$19)*$S$41</f>
        <v>47.0732638005597</v>
      </c>
      <c r="X31" s="87" t="n">
        <f aca="false">(E30/$K$19)*$S$41</f>
        <v>0</v>
      </c>
      <c r="Y31" s="87" t="n">
        <f aca="false">(O30/$K$19)*$S$41</f>
        <v>14.6063342660901</v>
      </c>
    </row>
    <row r="32" customFormat="false" ht="13" hidden="false" customHeight="false" outlineLevel="0" collapsed="false">
      <c r="A32" s="66" t="s">
        <v>12</v>
      </c>
      <c r="B32" s="27" t="n">
        <v>402</v>
      </c>
      <c r="C32" s="27" t="n">
        <v>104</v>
      </c>
      <c r="D32" s="26" t="n">
        <v>35</v>
      </c>
      <c r="E32" s="27"/>
      <c r="F32" s="26" t="n">
        <v>2554</v>
      </c>
      <c r="G32" s="27"/>
      <c r="H32" s="27" t="n">
        <v>64</v>
      </c>
      <c r="I32" s="27" t="n">
        <v>74</v>
      </c>
      <c r="J32" s="26" t="n">
        <v>20</v>
      </c>
      <c r="K32" s="26" t="n">
        <v>3253</v>
      </c>
      <c r="M32" s="63" t="s">
        <v>12</v>
      </c>
      <c r="N32" s="80"/>
      <c r="O32" s="80" t="n">
        <v>213</v>
      </c>
      <c r="P32" s="80" t="n">
        <v>213</v>
      </c>
      <c r="R32" s="63" t="s">
        <v>11</v>
      </c>
      <c r="S32" s="80" t="n">
        <v>97</v>
      </c>
      <c r="T32" s="87" t="n">
        <f aca="false">((B31+H31)/$K$19)*$S$41</f>
        <v>1.81633172220809</v>
      </c>
      <c r="U32" s="87" t="n">
        <f aca="false">(C31/$K$19)*$S$41</f>
        <v>0.52976341897736</v>
      </c>
      <c r="V32" s="87" t="n">
        <f aca="false">((D31+J31)/$K$19)*$S$41</f>
        <v>0.0756804884253371</v>
      </c>
      <c r="W32" s="87" t="n">
        <f aca="false">((F31+G31+I31)/$K$19)*$S$41</f>
        <v>86.2000763164589</v>
      </c>
      <c r="X32" s="87" t="n">
        <f aca="false">(E31/$K$19)*$S$41</f>
        <v>0</v>
      </c>
      <c r="Y32" s="87" t="n">
        <f aca="false">(O31/$K$19)*$S$41</f>
        <v>0.832485372678708</v>
      </c>
    </row>
    <row r="33" customFormat="false" ht="13" hidden="false" customHeight="false" outlineLevel="0" collapsed="false">
      <c r="A33" s="66" t="s">
        <v>13</v>
      </c>
      <c r="B33" s="26"/>
      <c r="C33" s="26"/>
      <c r="D33" s="26"/>
      <c r="E33" s="27"/>
      <c r="F33" s="26" t="n">
        <v>2</v>
      </c>
      <c r="G33" s="26"/>
      <c r="H33" s="26"/>
      <c r="I33" s="26"/>
      <c r="J33" s="26"/>
      <c r="K33" s="26" t="n">
        <v>2</v>
      </c>
      <c r="M33" s="63" t="s">
        <v>13</v>
      </c>
      <c r="N33" s="81"/>
      <c r="O33" s="81"/>
      <c r="P33" s="81"/>
      <c r="R33" s="63" t="s">
        <v>12</v>
      </c>
      <c r="S33" s="80" t="n">
        <v>260</v>
      </c>
      <c r="T33" s="87" t="n">
        <f aca="false">((B32+H32)/$K$19)*$S$41</f>
        <v>35.2671076062071</v>
      </c>
      <c r="U33" s="87" t="n">
        <f aca="false">(C32/$K$19)*$S$41</f>
        <v>7.87077079623506</v>
      </c>
      <c r="V33" s="87" t="n">
        <f aca="false">((D32+J32)/$K$19)*$S$41</f>
        <v>4.16242686339354</v>
      </c>
      <c r="W33" s="87" t="n">
        <f aca="false">((F32+G32+I32)/$K$19)*$S$41</f>
        <v>198.888323581786</v>
      </c>
      <c r="X33" s="87" t="n">
        <f aca="false">(E32/$K$19)*$S$41</f>
        <v>0</v>
      </c>
      <c r="Y33" s="87" t="n">
        <f aca="false">(O32/$K$19)*$S$41</f>
        <v>16.1199440345968</v>
      </c>
    </row>
    <row r="34" customFormat="false" ht="13" hidden="false" customHeight="false" outlineLevel="0" collapsed="false">
      <c r="A34" s="66" t="s">
        <v>14</v>
      </c>
      <c r="B34" s="27" t="n">
        <v>15</v>
      </c>
      <c r="C34" s="27" t="n">
        <v>9</v>
      </c>
      <c r="D34" s="26" t="n">
        <v>8</v>
      </c>
      <c r="E34" s="27"/>
      <c r="F34" s="26" t="n">
        <v>1126</v>
      </c>
      <c r="G34" s="26"/>
      <c r="H34" s="26"/>
      <c r="I34" s="27"/>
      <c r="J34" s="26" t="n">
        <v>1</v>
      </c>
      <c r="K34" s="26" t="n">
        <v>1159</v>
      </c>
      <c r="M34" s="63" t="s">
        <v>14</v>
      </c>
      <c r="N34" s="80" t="n">
        <v>2</v>
      </c>
      <c r="O34" s="81" t="n">
        <v>9</v>
      </c>
      <c r="P34" s="80" t="n">
        <v>11</v>
      </c>
      <c r="R34" s="63" t="s">
        <v>13</v>
      </c>
      <c r="S34" s="81"/>
      <c r="T34" s="87" t="n">
        <f aca="false">((B33+H33)/$K$19)*$S$41</f>
        <v>0</v>
      </c>
      <c r="U34" s="87" t="n">
        <f aca="false">(C33/$K$19)*$S$41</f>
        <v>0</v>
      </c>
      <c r="V34" s="87" t="n">
        <f aca="false">((D33+J33)/$K$19)*$S$41</f>
        <v>0</v>
      </c>
      <c r="W34" s="87" t="n">
        <f aca="false">((F33+G33+I33)/$K$19)*$S$41</f>
        <v>0.151360976850674</v>
      </c>
      <c r="X34" s="87" t="n">
        <f aca="false">(E33/$K$19)*$S$41</f>
        <v>0</v>
      </c>
      <c r="Y34" s="87" t="n">
        <f aca="false">(O33/$K$19)*$S$41</f>
        <v>0</v>
      </c>
    </row>
    <row r="35" customFormat="false" ht="13" hidden="false" customHeight="false" outlineLevel="0" collapsed="false">
      <c r="A35" s="66" t="s">
        <v>15</v>
      </c>
      <c r="B35" s="26" t="n">
        <v>3</v>
      </c>
      <c r="C35" s="27" t="n">
        <v>3</v>
      </c>
      <c r="D35" s="26"/>
      <c r="E35" s="27"/>
      <c r="F35" s="26" t="n">
        <v>76</v>
      </c>
      <c r="G35" s="26"/>
      <c r="H35" s="26"/>
      <c r="I35" s="26"/>
      <c r="J35" s="26"/>
      <c r="K35" s="26" t="n">
        <v>82</v>
      </c>
      <c r="M35" s="63" t="s">
        <v>15</v>
      </c>
      <c r="N35" s="80"/>
      <c r="O35" s="81" t="n">
        <v>18</v>
      </c>
      <c r="P35" s="80" t="n">
        <v>18</v>
      </c>
      <c r="R35" s="63" t="s">
        <v>14</v>
      </c>
      <c r="S35" s="80" t="n">
        <v>107</v>
      </c>
      <c r="T35" s="87" t="n">
        <f aca="false">((B34+H34)/$K$19)*$S$41</f>
        <v>1.13520732638006</v>
      </c>
      <c r="U35" s="87" t="n">
        <f aca="false">(C34/$K$19)*$S$41</f>
        <v>0.681124395828034</v>
      </c>
      <c r="V35" s="87" t="n">
        <f aca="false">((D34+J34)/$K$19)*$S$41</f>
        <v>0.681124395828034</v>
      </c>
      <c r="W35" s="87" t="n">
        <f aca="false">((F34+G34+I34)/$K$19)*$S$41</f>
        <v>85.2162299669295</v>
      </c>
      <c r="X35" s="87" t="n">
        <f aca="false">(E34/$K$19)*$S$41</f>
        <v>0</v>
      </c>
      <c r="Y35" s="87" t="n">
        <f aca="false">(O34/$K$19)*$S$41</f>
        <v>0.681124395828034</v>
      </c>
    </row>
    <row r="36" customFormat="false" ht="13" hidden="false" customHeight="false" outlineLevel="0" collapsed="false">
      <c r="A36" s="66" t="s">
        <v>16</v>
      </c>
      <c r="B36" s="27" t="n">
        <v>5</v>
      </c>
      <c r="C36" s="27" t="n">
        <v>5</v>
      </c>
      <c r="D36" s="26" t="n">
        <v>6</v>
      </c>
      <c r="E36" s="27"/>
      <c r="F36" s="26" t="n">
        <v>147</v>
      </c>
      <c r="G36" s="26"/>
      <c r="H36" s="26"/>
      <c r="I36" s="27"/>
      <c r="J36" s="26" t="n">
        <v>12</v>
      </c>
      <c r="K36" s="26" t="n">
        <v>175</v>
      </c>
      <c r="M36" s="63" t="s">
        <v>16</v>
      </c>
      <c r="N36" s="80"/>
      <c r="O36" s="80" t="n">
        <v>59</v>
      </c>
      <c r="P36" s="80" t="n">
        <v>59</v>
      </c>
      <c r="R36" s="63" t="s">
        <v>15</v>
      </c>
      <c r="S36" s="80" t="n">
        <v>8</v>
      </c>
      <c r="T36" s="87" t="n">
        <f aca="false">((B35+H35)/$K$19)*$S$41</f>
        <v>0.227041465276011</v>
      </c>
      <c r="U36" s="87" t="n">
        <f aca="false">(C35/$K$19)*$S$41</f>
        <v>0.227041465276011</v>
      </c>
      <c r="V36" s="87" t="n">
        <f aca="false">((D35+J35)/$K$19)*$S$41</f>
        <v>0</v>
      </c>
      <c r="W36" s="87" t="n">
        <f aca="false">((F35+G35+I35)/$K$19)*$S$41</f>
        <v>5.75171712032562</v>
      </c>
      <c r="X36" s="87" t="n">
        <f aca="false">(E35/$K$19)*$S$41</f>
        <v>0</v>
      </c>
      <c r="Y36" s="87" t="n">
        <f aca="false">(O35/$K$19)*$S$41</f>
        <v>1.36224879165607</v>
      </c>
    </row>
    <row r="37" customFormat="false" ht="13" hidden="false" customHeight="false" outlineLevel="0" collapsed="false">
      <c r="A37" s="66" t="s">
        <v>17</v>
      </c>
      <c r="B37" s="26"/>
      <c r="C37" s="26"/>
      <c r="D37" s="26"/>
      <c r="E37" s="27"/>
      <c r="F37" s="26" t="n">
        <v>96</v>
      </c>
      <c r="G37" s="26"/>
      <c r="H37" s="26"/>
      <c r="I37" s="26"/>
      <c r="J37" s="26"/>
      <c r="K37" s="26" t="n">
        <v>96</v>
      </c>
      <c r="M37" s="63" t="s">
        <v>17</v>
      </c>
      <c r="N37" s="80"/>
      <c r="O37" s="80" t="n">
        <v>101</v>
      </c>
      <c r="P37" s="80" t="n">
        <v>101</v>
      </c>
      <c r="R37" s="63" t="s">
        <v>16</v>
      </c>
      <c r="S37" s="80" t="n">
        <v>18</v>
      </c>
      <c r="T37" s="87" t="n">
        <f aca="false">((B36+H36)/$K$19)*$S$41</f>
        <v>0.378402442126685</v>
      </c>
      <c r="U37" s="87" t="n">
        <f aca="false">(C36/$K$19)*$S$41</f>
        <v>0.378402442126685</v>
      </c>
      <c r="V37" s="87" t="n">
        <f aca="false">((D36+J36)/$K$19)*$S$41</f>
        <v>1.36224879165607</v>
      </c>
      <c r="W37" s="87" t="n">
        <f aca="false">((F36+G36+I36)/$K$19)*$S$41</f>
        <v>11.1250317985246</v>
      </c>
      <c r="X37" s="87" t="n">
        <f aca="false">(E36/$K$19)*$S$41</f>
        <v>0</v>
      </c>
      <c r="Y37" s="87" t="n">
        <f aca="false">(O36/$K$19)*$S$41</f>
        <v>4.46514881709489</v>
      </c>
    </row>
    <row r="38" customFormat="false" ht="35.05" hidden="false" customHeight="false" outlineLevel="0" collapsed="false">
      <c r="A38" s="66" t="s">
        <v>18</v>
      </c>
      <c r="B38" s="27"/>
      <c r="C38" s="27"/>
      <c r="D38" s="26"/>
      <c r="E38" s="27" t="n">
        <v>31</v>
      </c>
      <c r="F38" s="26"/>
      <c r="G38" s="26"/>
      <c r="H38" s="26"/>
      <c r="I38" s="26"/>
      <c r="J38" s="26"/>
      <c r="K38" s="26" t="n">
        <v>31</v>
      </c>
      <c r="M38" s="63"/>
      <c r="N38" s="80"/>
      <c r="O38" s="80"/>
      <c r="P38" s="80"/>
      <c r="R38" s="63" t="s">
        <v>17</v>
      </c>
      <c r="S38" s="80" t="n">
        <v>11</v>
      </c>
      <c r="T38" s="87" t="n">
        <f aca="false">((B37+H37)/$K$19)*$S$41</f>
        <v>0</v>
      </c>
      <c r="U38" s="87" t="n">
        <f aca="false">(C37/$K$19)*$S$41</f>
        <v>0</v>
      </c>
      <c r="V38" s="87" t="n">
        <f aca="false">((D37+J37)/$K$19)*$S$41</f>
        <v>0</v>
      </c>
      <c r="W38" s="87" t="n">
        <f aca="false">((F37+G37+I37)/$K$19)*$S$41</f>
        <v>7.26532688883236</v>
      </c>
      <c r="X38" s="87" t="n">
        <f aca="false">(E37/$K$19)*$S$41</f>
        <v>0</v>
      </c>
      <c r="Y38" s="87" t="n">
        <f aca="false">(O37/$K$19)*$S$41</f>
        <v>7.64372933095904</v>
      </c>
    </row>
    <row r="39" customFormat="false" ht="24" hidden="false" customHeight="false" outlineLevel="0" collapsed="false">
      <c r="A39" s="66" t="s">
        <v>19</v>
      </c>
      <c r="B39" s="27" t="n">
        <v>1</v>
      </c>
      <c r="C39" s="27"/>
      <c r="D39" s="27"/>
      <c r="E39" s="27"/>
      <c r="F39" s="27" t="n">
        <v>2</v>
      </c>
      <c r="G39" s="27"/>
      <c r="H39" s="27"/>
      <c r="I39" s="27"/>
      <c r="J39" s="27"/>
      <c r="K39" s="27" t="n">
        <v>3</v>
      </c>
      <c r="M39" s="63" t="s">
        <v>19</v>
      </c>
      <c r="N39" s="81"/>
      <c r="O39" s="81" t="n">
        <v>2</v>
      </c>
      <c r="P39" s="80" t="n">
        <v>2</v>
      </c>
      <c r="R39" s="63" t="s">
        <v>18</v>
      </c>
      <c r="S39" s="80" t="n">
        <v>2</v>
      </c>
      <c r="T39" s="87" t="n">
        <f aca="false">((B38+H38)/$K$19)*$S$41</f>
        <v>0</v>
      </c>
      <c r="U39" s="87" t="n">
        <f aca="false">(C38/$K$19)*$S$41</f>
        <v>0</v>
      </c>
      <c r="V39" s="87" t="n">
        <f aca="false">((D38+J38)/$K$19)*$S$41</f>
        <v>0</v>
      </c>
      <c r="W39" s="87" t="n">
        <f aca="false">((F38+G38+I38)/$K$19)*$S$41</f>
        <v>0</v>
      </c>
      <c r="X39" s="87" t="n">
        <f aca="false">(E38/$K$19)*$S$41</f>
        <v>2.34609514118545</v>
      </c>
      <c r="Y39" s="87" t="n">
        <f aca="false">(O38/$K$19)*$S$41</f>
        <v>0</v>
      </c>
    </row>
    <row r="40" customFormat="false" ht="13" hidden="false" customHeight="false" outlineLevel="0" collapsed="false">
      <c r="A40" s="66" t="s">
        <v>20</v>
      </c>
      <c r="B40" s="28" t="n">
        <f aca="false">SUM(B24:B39)</f>
        <v>1427</v>
      </c>
      <c r="C40" s="28" t="n">
        <v>316</v>
      </c>
      <c r="D40" s="28" t="n">
        <v>120</v>
      </c>
      <c r="E40" s="28" t="n">
        <v>31</v>
      </c>
      <c r="F40" s="28" t="n">
        <v>12132</v>
      </c>
      <c r="G40" s="28" t="n">
        <v>1</v>
      </c>
      <c r="H40" s="28" t="n">
        <v>64</v>
      </c>
      <c r="I40" s="28" t="n">
        <v>74</v>
      </c>
      <c r="J40" s="28" t="n">
        <v>38</v>
      </c>
      <c r="K40" s="28" t="n">
        <v>14203</v>
      </c>
      <c r="M40" s="63" t="s">
        <v>20</v>
      </c>
      <c r="N40" s="82" t="n">
        <v>6</v>
      </c>
      <c r="O40" s="83" t="n">
        <v>1515</v>
      </c>
      <c r="P40" s="82" t="n">
        <v>1521</v>
      </c>
      <c r="R40" s="63" t="s">
        <v>19</v>
      </c>
      <c r="S40" s="80" t="n">
        <v>1</v>
      </c>
      <c r="T40" s="87" t="n">
        <f aca="false">((B39+H39)/$K$19)*$S$41</f>
        <v>0.0756804884253371</v>
      </c>
      <c r="U40" s="87" t="n">
        <f aca="false">(C39/$K$19)*$S$41</f>
        <v>0</v>
      </c>
      <c r="V40" s="87" t="n">
        <f aca="false">((D39+J39)/$K$19)*$S$41</f>
        <v>0</v>
      </c>
      <c r="W40" s="87" t="n">
        <f aca="false">((F39+G39+I39)/$K$19)*$S$41</f>
        <v>0.151360976850674</v>
      </c>
      <c r="X40" s="87" t="n">
        <f aca="false">(E39/$K$19)*$S$41</f>
        <v>0</v>
      </c>
      <c r="Y40" s="87" t="n">
        <f aca="false">(O39/$K$19)*$S$41</f>
        <v>0.151360976850674</v>
      </c>
    </row>
    <row r="41" customFormat="false" ht="13" hidden="false" customHeight="false" outlineLevel="0" collapsed="false">
      <c r="R41" s="63" t="s">
        <v>20</v>
      </c>
      <c r="S41" s="82" t="n">
        <v>1190</v>
      </c>
      <c r="T41" s="87" t="n">
        <f aca="false">SUM(T26:T40)</f>
        <v>112.839608242178</v>
      </c>
      <c r="U41" s="87" t="n">
        <f aca="false">SUM(U26:U40)</f>
        <v>23.9150343424065</v>
      </c>
      <c r="V41" s="87" t="n">
        <f aca="false">SUM(V26:V40)</f>
        <v>11.9575171712033</v>
      </c>
      <c r="W41" s="87" t="n">
        <f aca="false">SUM(W26:W40)</f>
        <v>923.98308318494</v>
      </c>
      <c r="X41" s="87" t="n">
        <f aca="false">SUM(X26:X40)</f>
        <v>2.34609514118545</v>
      </c>
      <c r="Y41" s="87" t="n">
        <f aca="false">SUM(Y26:Y40)</f>
        <v>114.655939964386</v>
      </c>
    </row>
    <row r="46" customFormat="false" ht="33" hidden="false" customHeight="true" outlineLevel="0" collapsed="false">
      <c r="A46" s="38" t="s">
        <v>44</v>
      </c>
      <c r="B46" s="38" t="s">
        <v>45</v>
      </c>
      <c r="C46" s="38" t="s">
        <v>46</v>
      </c>
      <c r="D46" s="38" t="s">
        <v>47</v>
      </c>
      <c r="E46" s="39" t="s">
        <v>48</v>
      </c>
      <c r="F46" s="40" t="s">
        <v>49</v>
      </c>
      <c r="G46" s="41" t="s">
        <v>50</v>
      </c>
      <c r="H46" s="40" t="s">
        <v>51</v>
      </c>
      <c r="I46" s="41" t="s">
        <v>52</v>
      </c>
      <c r="J46" s="40" t="s">
        <v>53</v>
      </c>
      <c r="K46" s="41" t="s">
        <v>54</v>
      </c>
      <c r="L46" s="40" t="s">
        <v>55</v>
      </c>
      <c r="M46" s="41" t="s">
        <v>56</v>
      </c>
      <c r="N46" s="40" t="s">
        <v>57</v>
      </c>
      <c r="O46" s="41" t="s">
        <v>58</v>
      </c>
      <c r="P46" s="88"/>
      <c r="Q46" s="88"/>
      <c r="R46" s="38" t="s">
        <v>44</v>
      </c>
      <c r="S46" s="38" t="s">
        <v>45</v>
      </c>
      <c r="T46" s="38" t="s">
        <v>46</v>
      </c>
      <c r="U46" s="38" t="s">
        <v>47</v>
      </c>
      <c r="V46" s="39" t="s">
        <v>48</v>
      </c>
      <c r="W46" s="40" t="s">
        <v>49</v>
      </c>
      <c r="X46" s="41" t="s">
        <v>50</v>
      </c>
      <c r="Y46" s="40" t="s">
        <v>51</v>
      </c>
      <c r="Z46" s="41" t="s">
        <v>52</v>
      </c>
      <c r="AA46" s="40" t="s">
        <v>53</v>
      </c>
      <c r="AB46" s="41" t="s">
        <v>54</v>
      </c>
      <c r="AC46" s="40" t="s">
        <v>55</v>
      </c>
      <c r="AD46" s="41" t="s">
        <v>56</v>
      </c>
      <c r="AE46" s="40" t="s">
        <v>57</v>
      </c>
      <c r="AF46" s="41" t="s">
        <v>58</v>
      </c>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row>
    <row r="47" customFormat="false" ht="15" hidden="false" customHeight="false" outlineLevel="0" collapsed="false">
      <c r="A47" s="38"/>
      <c r="B47" s="38"/>
      <c r="C47" s="38"/>
      <c r="D47" s="38"/>
      <c r="E47" s="38" t="s">
        <v>59</v>
      </c>
      <c r="F47" s="42" t="s">
        <v>60</v>
      </c>
      <c r="G47" s="43" t="s">
        <v>60</v>
      </c>
      <c r="H47" s="42" t="s">
        <v>60</v>
      </c>
      <c r="I47" s="43" t="s">
        <v>60</v>
      </c>
      <c r="J47" s="42" t="s">
        <v>60</v>
      </c>
      <c r="K47" s="43" t="s">
        <v>60</v>
      </c>
      <c r="L47" s="42" t="s">
        <v>59</v>
      </c>
      <c r="M47" s="43" t="s">
        <v>59</v>
      </c>
      <c r="N47" s="42" t="s">
        <v>60</v>
      </c>
      <c r="O47" s="43" t="s">
        <v>60</v>
      </c>
      <c r="P47" s="88"/>
      <c r="Q47" s="88"/>
      <c r="R47" s="38"/>
      <c r="S47" s="38"/>
      <c r="T47" s="38"/>
      <c r="U47" s="38"/>
      <c r="V47" s="38" t="s">
        <v>59</v>
      </c>
      <c r="W47" s="42" t="s">
        <v>60</v>
      </c>
      <c r="X47" s="43" t="s">
        <v>60</v>
      </c>
      <c r="Y47" s="42" t="s">
        <v>60</v>
      </c>
      <c r="Z47" s="43" t="s">
        <v>60</v>
      </c>
      <c r="AA47" s="42" t="s">
        <v>60</v>
      </c>
      <c r="AB47" s="43" t="s">
        <v>60</v>
      </c>
      <c r="AC47" s="42" t="s">
        <v>59</v>
      </c>
      <c r="AD47" s="43" t="s">
        <v>59</v>
      </c>
      <c r="AE47" s="42" t="s">
        <v>60</v>
      </c>
      <c r="AF47" s="43" t="s">
        <v>60</v>
      </c>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row>
    <row r="48" customFormat="false" ht="15" hidden="false" customHeight="false" outlineLevel="0" collapsed="false">
      <c r="A48" s="89" t="s">
        <v>160</v>
      </c>
      <c r="B48" s="90" t="s">
        <v>62</v>
      </c>
      <c r="C48" s="90" t="s">
        <v>82</v>
      </c>
      <c r="D48" s="91" t="s">
        <v>161</v>
      </c>
      <c r="E48" s="92" t="n">
        <v>87.76</v>
      </c>
      <c r="F48" s="93" t="n">
        <v>2992.78</v>
      </c>
      <c r="G48" s="94" t="n">
        <f aca="false">($B$25*F48)/$K$19</f>
        <v>41.4923708979903</v>
      </c>
      <c r="H48" s="93" t="n">
        <v>43.93</v>
      </c>
      <c r="I48" s="94" t="n">
        <f aca="false">($B$25*H48)/$K$19</f>
        <v>0.609052403968456</v>
      </c>
      <c r="J48" s="93" t="n">
        <v>108.83</v>
      </c>
      <c r="K48" s="94" t="n">
        <f aca="false">($B$25*J48)/$K$19</f>
        <v>1.50883617400153</v>
      </c>
      <c r="L48" s="93" t="n">
        <v>277.89</v>
      </c>
      <c r="M48" s="94" t="n">
        <f aca="false">($B$25*L48)/$K$19</f>
        <v>3.85271050623251</v>
      </c>
      <c r="N48" s="95" t="n">
        <v>7.62</v>
      </c>
      <c r="O48" s="94" t="n">
        <f aca="false">($B$25*N48)/$K$19</f>
        <v>0.105644874077843</v>
      </c>
      <c r="P48" s="88"/>
      <c r="Q48" s="88"/>
      <c r="R48" s="89" t="s">
        <v>160</v>
      </c>
      <c r="S48" s="90" t="s">
        <v>62</v>
      </c>
      <c r="T48" s="90" t="s">
        <v>82</v>
      </c>
      <c r="U48" s="91" t="s">
        <v>161</v>
      </c>
      <c r="V48" s="92" t="n">
        <v>87.76</v>
      </c>
      <c r="W48" s="93" t="n">
        <v>2992.78</v>
      </c>
      <c r="X48" s="94" t="n">
        <f aca="false">($T$26*W48)/$S$41</f>
        <v>41.4923708979903</v>
      </c>
      <c r="Y48" s="93" t="n">
        <v>43.93</v>
      </c>
      <c r="Z48" s="94" t="n">
        <f aca="false">($T$26*Y48)/$S$41</f>
        <v>0.609052403968456</v>
      </c>
      <c r="AA48" s="93" t="n">
        <v>108.83</v>
      </c>
      <c r="AB48" s="94" t="n">
        <f aca="false">($T$26*AA48)/$S$41</f>
        <v>1.50883617400153</v>
      </c>
      <c r="AC48" s="93" t="n">
        <v>277.89</v>
      </c>
      <c r="AD48" s="94" t="n">
        <f aca="false">($T$26*AC48)/$S$41</f>
        <v>3.85271050623251</v>
      </c>
      <c r="AE48" s="95" t="n">
        <v>7.62</v>
      </c>
      <c r="AF48" s="94" t="n">
        <f aca="false">($T$26*AE48)/$S$41</f>
        <v>0.105644874077843</v>
      </c>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row>
    <row r="49" customFormat="false" ht="15" hidden="false" customHeight="false" outlineLevel="0" collapsed="false">
      <c r="A49" s="96" t="s">
        <v>160</v>
      </c>
      <c r="B49" s="97" t="s">
        <v>62</v>
      </c>
      <c r="C49" s="97" t="s">
        <v>162</v>
      </c>
      <c r="D49" s="98" t="s">
        <v>163</v>
      </c>
      <c r="E49" s="92" t="n">
        <v>104.85</v>
      </c>
      <c r="F49" s="93" t="n">
        <v>1021.61</v>
      </c>
      <c r="G49" s="94" t="n">
        <f aca="false">($B$26*F49)/$K$19</f>
        <v>4.67793945560926</v>
      </c>
      <c r="H49" s="93" t="n">
        <v>43.93</v>
      </c>
      <c r="I49" s="94" t="n">
        <f aca="false">($B$26*H49)/$K$19</f>
        <v>0.2011549224116</v>
      </c>
      <c r="J49" s="93" t="n">
        <v>23.85</v>
      </c>
      <c r="K49" s="94" t="n">
        <f aca="false">($B$26*J49)/$K$19</f>
        <v>0.109208852709234</v>
      </c>
      <c r="L49" s="93" t="n">
        <v>332</v>
      </c>
      <c r="M49" s="94" t="n">
        <f aca="false">($B$26*L49)/$K$19</f>
        <v>1.52022386161282</v>
      </c>
      <c r="N49" s="93" t="n">
        <v>26.39</v>
      </c>
      <c r="O49" s="94" t="n">
        <f aca="false">($B$26*N49)/$K$19</f>
        <v>0.120839481048079</v>
      </c>
      <c r="P49" s="88"/>
      <c r="Q49" s="88"/>
      <c r="R49" s="96" t="s">
        <v>160</v>
      </c>
      <c r="S49" s="97" t="s">
        <v>62</v>
      </c>
      <c r="T49" s="97" t="s">
        <v>162</v>
      </c>
      <c r="U49" s="98" t="s">
        <v>163</v>
      </c>
      <c r="V49" s="92" t="n">
        <v>104.85</v>
      </c>
      <c r="W49" s="93" t="n">
        <v>1021.61</v>
      </c>
      <c r="X49" s="94" t="n">
        <f aca="false">($T$27*W49)/$S$41</f>
        <v>4.67793945560926</v>
      </c>
      <c r="Y49" s="93" t="n">
        <v>43.93</v>
      </c>
      <c r="Z49" s="94" t="n">
        <f aca="false">($T$27*Y49)/$S$41</f>
        <v>0.2011549224116</v>
      </c>
      <c r="AA49" s="93" t="n">
        <v>23.85</v>
      </c>
      <c r="AB49" s="94" t="n">
        <f aca="false">($T$27*AA49)/$S$41</f>
        <v>0.109208852709234</v>
      </c>
      <c r="AC49" s="93" t="n">
        <v>332</v>
      </c>
      <c r="AD49" s="94" t="n">
        <f aca="false">($T$27*AC49)/$S$41</f>
        <v>1.52022386161282</v>
      </c>
      <c r="AE49" s="93" t="n">
        <v>26.39</v>
      </c>
      <c r="AF49" s="94" t="n">
        <f aca="false">($T$27*AE49)/$S$41</f>
        <v>0.120839481048079</v>
      </c>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row>
    <row r="50" customFormat="false" ht="15" hidden="false" customHeight="false" outlineLevel="0" collapsed="false">
      <c r="A50" s="96" t="s">
        <v>160</v>
      </c>
      <c r="B50" s="97" t="s">
        <v>62</v>
      </c>
      <c r="C50" s="97" t="s">
        <v>164</v>
      </c>
      <c r="D50" s="98" t="s">
        <v>165</v>
      </c>
      <c r="E50" s="92" t="n">
        <v>104.85</v>
      </c>
      <c r="F50" s="93" t="n">
        <v>391.16</v>
      </c>
      <c r="G50" s="94" t="n">
        <f aca="false">($B$27*F50)/$K$19</f>
        <v>4.90069447977614</v>
      </c>
      <c r="H50" s="93" t="n">
        <v>43.93</v>
      </c>
      <c r="I50" s="94" t="n">
        <f aca="false">($B$27*H50)/$K$19</f>
        <v>0.550382218265073</v>
      </c>
      <c r="J50" s="93" t="n">
        <v>34.52</v>
      </c>
      <c r="K50" s="94" t="n">
        <f aca="false">($B$27*J50)/$K$19</f>
        <v>0.432487916560672</v>
      </c>
      <c r="L50" s="93" t="n">
        <v>332</v>
      </c>
      <c r="M50" s="94" t="n">
        <f aca="false">($B$27*L50)/$K$19</f>
        <v>4.15950139913508</v>
      </c>
      <c r="N50" s="93" t="n">
        <v>29.68</v>
      </c>
      <c r="O50" s="94" t="n">
        <f aca="false">($B$27*N50)/$K$19</f>
        <v>0.371849402187739</v>
      </c>
      <c r="P50" s="88"/>
      <c r="Q50" s="88"/>
      <c r="R50" s="96" t="s">
        <v>160</v>
      </c>
      <c r="S50" s="97" t="s">
        <v>62</v>
      </c>
      <c r="T50" s="97" t="s">
        <v>164</v>
      </c>
      <c r="U50" s="98" t="s">
        <v>165</v>
      </c>
      <c r="V50" s="92" t="n">
        <v>104.85</v>
      </c>
      <c r="W50" s="93" t="n">
        <v>391.16</v>
      </c>
      <c r="X50" s="94" t="n">
        <f aca="false">($T$28*W50)/$S$41</f>
        <v>4.90069447977614</v>
      </c>
      <c r="Y50" s="93" t="n">
        <v>43.93</v>
      </c>
      <c r="Z50" s="94" t="n">
        <f aca="false">($T$28*Y50)/$S$41</f>
        <v>0.550382218265073</v>
      </c>
      <c r="AA50" s="93" t="n">
        <v>34.52</v>
      </c>
      <c r="AB50" s="94" t="n">
        <f aca="false">($T$28*AA50)/$S$41</f>
        <v>0.432487916560672</v>
      </c>
      <c r="AC50" s="93" t="n">
        <v>332</v>
      </c>
      <c r="AD50" s="94" t="n">
        <f aca="false">($T$28*AC50)/$S$41</f>
        <v>4.15950139913508</v>
      </c>
      <c r="AE50" s="93" t="n">
        <v>29.68</v>
      </c>
      <c r="AF50" s="94" t="n">
        <f aca="false">($T$28*AE50)/$S$41</f>
        <v>0.371849402187739</v>
      </c>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row>
    <row r="51" customFormat="false" ht="15" hidden="false" customHeight="false" outlineLevel="0" collapsed="false">
      <c r="A51" s="96" t="s">
        <v>160</v>
      </c>
      <c r="B51" s="97" t="s">
        <v>62</v>
      </c>
      <c r="C51" s="97" t="s">
        <v>69</v>
      </c>
      <c r="D51" s="98" t="s">
        <v>166</v>
      </c>
      <c r="E51" s="92" t="n">
        <v>104.85</v>
      </c>
      <c r="F51" s="93" t="n">
        <v>147.43</v>
      </c>
      <c r="G51" s="94" t="n">
        <f aca="false">($B$28*F51)/$K$19</f>
        <v>1.57518697532435</v>
      </c>
      <c r="H51" s="93" t="n">
        <v>42.7</v>
      </c>
      <c r="I51" s="94" t="n">
        <f aca="false">($B$28*H51)/$K$19</f>
        <v>0.456219791401679</v>
      </c>
      <c r="J51" s="93" t="n">
        <v>24.29</v>
      </c>
      <c r="K51" s="94" t="n">
        <f aca="false">($B$28*J51)/$K$19</f>
        <v>0.259521750190791</v>
      </c>
      <c r="L51" s="93" t="n">
        <v>332</v>
      </c>
      <c r="M51" s="94" t="n">
        <f aca="false">($B$28*L51)/$K$19</f>
        <v>3.54718901042992</v>
      </c>
      <c r="N51" s="95" t="n">
        <v>5.85</v>
      </c>
      <c r="O51" s="94" t="n">
        <f aca="false">($B$28*N51)/$K$19</f>
        <v>0.0625031798524549</v>
      </c>
      <c r="P51" s="88"/>
      <c r="Q51" s="88"/>
      <c r="R51" s="96" t="s">
        <v>160</v>
      </c>
      <c r="S51" s="97" t="s">
        <v>62</v>
      </c>
      <c r="T51" s="97" t="s">
        <v>69</v>
      </c>
      <c r="U51" s="98" t="s">
        <v>166</v>
      </c>
      <c r="V51" s="92" t="n">
        <v>104.85</v>
      </c>
      <c r="W51" s="93" t="n">
        <v>147.43</v>
      </c>
      <c r="X51" s="94" t="n">
        <f aca="false">($T$29*W51)/$S$41</f>
        <v>1.57518697532434</v>
      </c>
      <c r="Y51" s="93" t="n">
        <v>42.7</v>
      </c>
      <c r="Z51" s="94" t="n">
        <f aca="false">($T$29*Y51)/$S$41</f>
        <v>0.456219791401679</v>
      </c>
      <c r="AA51" s="93" t="n">
        <v>24.29</v>
      </c>
      <c r="AB51" s="94" t="n">
        <f aca="false">($T$29*AA51)/$S$41</f>
        <v>0.259521750190791</v>
      </c>
      <c r="AC51" s="93" t="n">
        <v>332</v>
      </c>
      <c r="AD51" s="94" t="n">
        <f aca="false">($T$29*AC51)/$S$41</f>
        <v>3.54718901042992</v>
      </c>
      <c r="AE51" s="95" t="n">
        <v>5.85</v>
      </c>
      <c r="AF51" s="94" t="n">
        <f aca="false">($T$29*AE51)/$S$41</f>
        <v>0.0625031798524548</v>
      </c>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c r="EE51" s="88"/>
      <c r="EF51" s="88"/>
      <c r="EG51" s="88"/>
      <c r="EH51" s="88"/>
      <c r="EI51" s="88"/>
      <c r="EJ51" s="88"/>
      <c r="EK51" s="88"/>
      <c r="EL51" s="88"/>
      <c r="EM51" s="88"/>
      <c r="EN51" s="88"/>
      <c r="EO51" s="88"/>
      <c r="EP51" s="88"/>
      <c r="EQ51" s="88"/>
      <c r="ER51" s="88"/>
      <c r="ES51" s="88"/>
      <c r="ET51" s="88"/>
      <c r="EU51" s="88"/>
      <c r="EV51" s="88"/>
      <c r="EW51" s="88"/>
      <c r="EX51" s="88"/>
      <c r="EY51" s="88"/>
      <c r="EZ51" s="88"/>
      <c r="FA51" s="88"/>
      <c r="FB51" s="88"/>
      <c r="FC51" s="88"/>
      <c r="FD51" s="88"/>
      <c r="FE51" s="88"/>
      <c r="FF51" s="88"/>
      <c r="FG51" s="88"/>
      <c r="FH51" s="88"/>
      <c r="FI51" s="88"/>
      <c r="FJ51" s="88"/>
      <c r="FK51" s="88"/>
      <c r="FL51" s="88"/>
      <c r="FM51" s="88"/>
      <c r="FN51" s="88"/>
      <c r="FO51" s="88"/>
      <c r="FP51" s="88"/>
      <c r="FQ51" s="88"/>
      <c r="FR51" s="88"/>
      <c r="FS51" s="88"/>
      <c r="FT51" s="88"/>
      <c r="FU51" s="88"/>
      <c r="FV51" s="88"/>
      <c r="FW51" s="88"/>
      <c r="FX51" s="88"/>
      <c r="FY51" s="88"/>
      <c r="FZ51" s="88"/>
      <c r="GA51" s="88"/>
      <c r="GB51" s="88"/>
      <c r="GC51" s="88"/>
      <c r="GD51" s="88"/>
      <c r="GE51" s="88"/>
      <c r="GF51" s="88"/>
      <c r="GG51" s="88"/>
      <c r="GH51" s="88"/>
      <c r="GI51" s="88"/>
      <c r="GJ51" s="88"/>
      <c r="GK51" s="88"/>
      <c r="GL51" s="88"/>
      <c r="GM51" s="88"/>
      <c r="GN51" s="88"/>
      <c r="GO51" s="88"/>
      <c r="GP51" s="88"/>
      <c r="GQ51" s="88"/>
      <c r="GR51" s="88"/>
      <c r="GS51" s="88"/>
      <c r="GT51" s="88"/>
      <c r="GU51" s="88"/>
      <c r="GV51" s="88"/>
      <c r="GW51" s="88"/>
      <c r="GX51" s="88"/>
      <c r="GY51" s="88"/>
      <c r="GZ51" s="88"/>
      <c r="HA51" s="88"/>
      <c r="HB51" s="88"/>
      <c r="HC51" s="88"/>
      <c r="HD51" s="88"/>
      <c r="HE51" s="88"/>
      <c r="HF51" s="88"/>
      <c r="HG51" s="88"/>
      <c r="HH51" s="88"/>
      <c r="HI51" s="88"/>
      <c r="HJ51" s="88"/>
      <c r="HK51" s="88"/>
      <c r="HL51" s="88"/>
      <c r="HM51" s="88"/>
      <c r="HN51" s="88"/>
      <c r="HO51" s="88"/>
      <c r="HP51" s="88"/>
      <c r="HQ51" s="88"/>
      <c r="HR51" s="88"/>
      <c r="HS51" s="88"/>
      <c r="HT51" s="88"/>
      <c r="HU51" s="88"/>
      <c r="HV51" s="88"/>
      <c r="HW51" s="88"/>
      <c r="HX51" s="88"/>
      <c r="HY51" s="88"/>
      <c r="HZ51" s="88"/>
      <c r="IA51" s="88"/>
      <c r="IB51" s="88"/>
      <c r="IC51" s="88"/>
      <c r="ID51" s="88"/>
      <c r="IE51" s="88"/>
      <c r="IF51" s="88"/>
      <c r="IG51" s="88"/>
      <c r="IH51" s="88"/>
      <c r="II51" s="88"/>
      <c r="IJ51" s="88"/>
      <c r="IK51" s="88"/>
      <c r="IL51" s="88"/>
      <c r="IM51" s="88"/>
      <c r="IN51" s="88"/>
      <c r="IO51" s="88"/>
      <c r="IP51" s="88"/>
      <c r="IQ51" s="88"/>
      <c r="IR51" s="88"/>
    </row>
    <row r="52" customFormat="false" ht="15" hidden="false" customHeight="false" outlineLevel="0" collapsed="false">
      <c r="A52" s="96" t="s">
        <v>160</v>
      </c>
      <c r="B52" s="97" t="s">
        <v>62</v>
      </c>
      <c r="C52" s="97" t="s">
        <v>71</v>
      </c>
      <c r="D52" s="98" t="s">
        <v>167</v>
      </c>
      <c r="E52" s="92" t="n">
        <v>104.85</v>
      </c>
      <c r="F52" s="93" t="n">
        <v>72.82</v>
      </c>
      <c r="G52" s="94" t="n">
        <f aca="false">($B$29*F52)/$K$19</f>
        <v>1.08368608496566</v>
      </c>
      <c r="H52" s="93" t="n">
        <v>42.7</v>
      </c>
      <c r="I52" s="94" t="n">
        <f aca="false">($B$29*H52)/$K$19</f>
        <v>0.635448995166624</v>
      </c>
      <c r="J52" s="93" t="n">
        <v>16.79</v>
      </c>
      <c r="K52" s="94" t="n">
        <f aca="false">($B$29*J52)/$K$19</f>
        <v>0.249863902314933</v>
      </c>
      <c r="L52" s="93" t="n">
        <v>332</v>
      </c>
      <c r="M52" s="94" t="n">
        <f aca="false">($B$29*L52)/$K$19</f>
        <v>4.94072755024167</v>
      </c>
      <c r="N52" s="95" t="n">
        <v>3.9</v>
      </c>
      <c r="O52" s="94" t="n">
        <f aca="false">($B$29*N52)/$K$19</f>
        <v>0.0580386670058509</v>
      </c>
      <c r="P52" s="88"/>
      <c r="Q52" s="88"/>
      <c r="R52" s="96" t="s">
        <v>160</v>
      </c>
      <c r="S52" s="97" t="s">
        <v>62</v>
      </c>
      <c r="T52" s="97" t="s">
        <v>71</v>
      </c>
      <c r="U52" s="98" t="s">
        <v>167</v>
      </c>
      <c r="V52" s="92" t="n">
        <v>104.85</v>
      </c>
      <c r="W52" s="93" t="n">
        <v>72.82</v>
      </c>
      <c r="X52" s="94" t="n">
        <f aca="false">($T$30*W52)/$S$41</f>
        <v>1.08368608496566</v>
      </c>
      <c r="Y52" s="93" t="n">
        <v>42.7</v>
      </c>
      <c r="Z52" s="94" t="n">
        <f aca="false">($T$30*Y52)/$S$41</f>
        <v>0.635448995166624</v>
      </c>
      <c r="AA52" s="93" t="n">
        <v>16.79</v>
      </c>
      <c r="AB52" s="94" t="n">
        <f aca="false">($T$30*AA52)/$S$41</f>
        <v>0.249863902314933</v>
      </c>
      <c r="AC52" s="93" t="n">
        <v>332</v>
      </c>
      <c r="AD52" s="94" t="n">
        <f aca="false">($T$30*AC52)/$S$41</f>
        <v>4.94072755024167</v>
      </c>
      <c r="AE52" s="95" t="n">
        <v>3.9</v>
      </c>
      <c r="AF52" s="94" t="n">
        <f aca="false">($T$30*AE52)/$S$41</f>
        <v>0.0580386670058509</v>
      </c>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c r="DZ52" s="88"/>
      <c r="EA52" s="88"/>
      <c r="EB52" s="88"/>
      <c r="EC52" s="88"/>
      <c r="ED52" s="88"/>
      <c r="EE52" s="88"/>
      <c r="EF52" s="88"/>
      <c r="EG52" s="88"/>
      <c r="EH52" s="88"/>
      <c r="EI52" s="88"/>
      <c r="EJ52" s="88"/>
      <c r="EK52" s="88"/>
      <c r="EL52" s="88"/>
      <c r="EM52" s="88"/>
      <c r="EN52" s="88"/>
      <c r="EO52" s="88"/>
      <c r="EP52" s="88"/>
      <c r="EQ52" s="88"/>
      <c r="ER52" s="88"/>
      <c r="ES52" s="88"/>
      <c r="ET52" s="88"/>
      <c r="EU52" s="88"/>
      <c r="EV52" s="88"/>
      <c r="EW52" s="88"/>
      <c r="EX52" s="88"/>
      <c r="EY52" s="88"/>
      <c r="EZ52" s="88"/>
      <c r="FA52" s="88"/>
      <c r="FB52" s="88"/>
      <c r="FC52" s="88"/>
      <c r="FD52" s="88"/>
      <c r="FE52" s="88"/>
      <c r="FF52" s="88"/>
      <c r="FG52" s="88"/>
      <c r="FH52" s="88"/>
      <c r="FI52" s="88"/>
      <c r="FJ52" s="88"/>
      <c r="FK52" s="88"/>
      <c r="FL52" s="88"/>
      <c r="FM52" s="88"/>
      <c r="FN52" s="88"/>
      <c r="FO52" s="88"/>
      <c r="FP52" s="88"/>
      <c r="FQ52" s="88"/>
      <c r="FR52" s="88"/>
      <c r="FS52" s="88"/>
      <c r="FT52" s="88"/>
      <c r="FU52" s="88"/>
      <c r="FV52" s="88"/>
      <c r="FW52" s="88"/>
      <c r="FX52" s="88"/>
      <c r="FY52" s="88"/>
      <c r="FZ52" s="88"/>
      <c r="GA52" s="88"/>
      <c r="GB52" s="88"/>
      <c r="GC52" s="88"/>
      <c r="GD52" s="88"/>
      <c r="GE52" s="88"/>
      <c r="GF52" s="88"/>
      <c r="GG52" s="88"/>
      <c r="GH52" s="88"/>
      <c r="GI52" s="88"/>
      <c r="GJ52" s="88"/>
      <c r="GK52" s="88"/>
      <c r="GL52" s="88"/>
      <c r="GM52" s="88"/>
      <c r="GN52" s="88"/>
      <c r="GO52" s="88"/>
      <c r="GP52" s="88"/>
      <c r="GQ52" s="88"/>
      <c r="GR52" s="88"/>
      <c r="GS52" s="88"/>
      <c r="GT52" s="88"/>
      <c r="GU52" s="88"/>
      <c r="GV52" s="88"/>
      <c r="GW52" s="88"/>
      <c r="GX52" s="88"/>
      <c r="GY52" s="88"/>
      <c r="GZ52" s="88"/>
      <c r="HA52" s="88"/>
      <c r="HB52" s="88"/>
      <c r="HC52" s="88"/>
      <c r="HD52" s="88"/>
      <c r="HE52" s="88"/>
      <c r="HF52" s="88"/>
      <c r="HG52" s="88"/>
      <c r="HH52" s="88"/>
      <c r="HI52" s="88"/>
      <c r="HJ52" s="88"/>
      <c r="HK52" s="88"/>
      <c r="HL52" s="88"/>
      <c r="HM52" s="88"/>
      <c r="HN52" s="88"/>
      <c r="HO52" s="88"/>
      <c r="HP52" s="88"/>
      <c r="HQ52" s="88"/>
      <c r="HR52" s="88"/>
      <c r="HS52" s="88"/>
      <c r="HT52" s="88"/>
      <c r="HU52" s="88"/>
      <c r="HV52" s="88"/>
      <c r="HW52" s="88"/>
      <c r="HX52" s="88"/>
      <c r="HY52" s="88"/>
      <c r="HZ52" s="88"/>
      <c r="IA52" s="88"/>
      <c r="IB52" s="88"/>
      <c r="IC52" s="88"/>
      <c r="ID52" s="88"/>
      <c r="IE52" s="88"/>
      <c r="IF52" s="88"/>
      <c r="IG52" s="88"/>
      <c r="IH52" s="88"/>
      <c r="II52" s="88"/>
      <c r="IJ52" s="88"/>
      <c r="IK52" s="88"/>
      <c r="IL52" s="88"/>
      <c r="IM52" s="88"/>
      <c r="IN52" s="88"/>
      <c r="IO52" s="88"/>
      <c r="IP52" s="88"/>
      <c r="IQ52" s="88"/>
      <c r="IR52" s="88"/>
    </row>
    <row r="53" customFormat="false" ht="15" hidden="false" customHeight="false" outlineLevel="0" collapsed="false">
      <c r="A53" s="96" t="s">
        <v>160</v>
      </c>
      <c r="B53" s="97" t="s">
        <v>62</v>
      </c>
      <c r="C53" s="97" t="s">
        <v>73</v>
      </c>
      <c r="D53" s="98" t="s">
        <v>168</v>
      </c>
      <c r="E53" s="92" t="n">
        <v>66.8</v>
      </c>
      <c r="F53" s="93" t="n">
        <v>39.89</v>
      </c>
      <c r="G53" s="94" t="n">
        <f aca="false">(($B$30+$B$31)*F53)/$K$19</f>
        <v>0.284131264309336</v>
      </c>
      <c r="H53" s="93" t="n">
        <v>42.07</v>
      </c>
      <c r="I53" s="94" t="n">
        <f aca="false">(($B$30+$B$31)*H53)/$K$19</f>
        <v>0.299659119816841</v>
      </c>
      <c r="J53" s="93" t="n">
        <v>16.79</v>
      </c>
      <c r="K53" s="94" t="n">
        <f aca="false">(($B$30+$B$31)*J53)/$K$19</f>
        <v>0.11959297888578</v>
      </c>
      <c r="L53" s="93" t="n">
        <v>211.52</v>
      </c>
      <c r="M53" s="94" t="n">
        <f aca="false">(($B$30+$B$31)*L53)/$K$19</f>
        <v>1.50662935639786</v>
      </c>
      <c r="N53" s="95" t="n">
        <v>1.01</v>
      </c>
      <c r="O53" s="94" t="n">
        <f aca="false">(($B$30+$B$31)*N53)/$K$19</f>
        <v>0.00719409819384381</v>
      </c>
      <c r="P53" s="88"/>
      <c r="Q53" s="88"/>
      <c r="R53" s="96" t="s">
        <v>160</v>
      </c>
      <c r="S53" s="97" t="s">
        <v>62</v>
      </c>
      <c r="T53" s="97" t="s">
        <v>73</v>
      </c>
      <c r="U53" s="98" t="s">
        <v>168</v>
      </c>
      <c r="V53" s="92" t="n">
        <v>66.8</v>
      </c>
      <c r="W53" s="93" t="n">
        <v>39.89</v>
      </c>
      <c r="X53" s="94" t="n">
        <f aca="false">(($T$31+$T$32)*W53)/$S$41</f>
        <v>0.284131264309336</v>
      </c>
      <c r="Y53" s="93" t="n">
        <v>42.07</v>
      </c>
      <c r="Z53" s="94" t="n">
        <f aca="false">(($T$31+$T$32)*Y53)/$S$41</f>
        <v>0.299659119816841</v>
      </c>
      <c r="AA53" s="93" t="n">
        <v>16.79</v>
      </c>
      <c r="AB53" s="94" t="n">
        <f aca="false">(($T$31+$T$32)*AA53)/$S$41</f>
        <v>0.11959297888578</v>
      </c>
      <c r="AC53" s="93" t="n">
        <v>211.52</v>
      </c>
      <c r="AD53" s="94" t="n">
        <f aca="false">(($T$31+$T$32)*AC53)/$S$41</f>
        <v>1.50662935639786</v>
      </c>
      <c r="AE53" s="95" t="n">
        <v>1.01</v>
      </c>
      <c r="AF53" s="94" t="n">
        <f aca="false">(($T$31+$T$32)*AE53)/$S$41</f>
        <v>0.00719409819384381</v>
      </c>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c r="EE53" s="88"/>
      <c r="EF53" s="88"/>
      <c r="EG53" s="88"/>
      <c r="EH53" s="88"/>
      <c r="EI53" s="88"/>
      <c r="EJ53" s="88"/>
      <c r="EK53" s="88"/>
      <c r="EL53" s="88"/>
      <c r="EM53" s="88"/>
      <c r="EN53" s="88"/>
      <c r="EO53" s="88"/>
      <c r="EP53" s="88"/>
      <c r="EQ53" s="88"/>
      <c r="ER53" s="88"/>
      <c r="ES53" s="88"/>
      <c r="ET53" s="88"/>
      <c r="EU53" s="88"/>
      <c r="EV53" s="88"/>
      <c r="EW53" s="88"/>
      <c r="EX53" s="88"/>
      <c r="EY53" s="88"/>
      <c r="EZ53" s="88"/>
      <c r="FA53" s="88"/>
      <c r="FB53" s="88"/>
      <c r="FC53" s="88"/>
      <c r="FD53" s="88"/>
      <c r="FE53" s="88"/>
      <c r="FF53" s="88"/>
      <c r="FG53" s="88"/>
      <c r="FH53" s="88"/>
      <c r="FI53" s="88"/>
      <c r="FJ53" s="88"/>
      <c r="FK53" s="88"/>
      <c r="FL53" s="88"/>
      <c r="FM53" s="88"/>
      <c r="FN53" s="88"/>
      <c r="FO53" s="88"/>
      <c r="FP53" s="88"/>
      <c r="FQ53" s="88"/>
      <c r="FR53" s="88"/>
      <c r="FS53" s="88"/>
      <c r="FT53" s="88"/>
      <c r="FU53" s="88"/>
      <c r="FV53" s="88"/>
      <c r="FW53" s="88"/>
      <c r="FX53" s="88"/>
      <c r="FY53" s="88"/>
      <c r="FZ53" s="88"/>
      <c r="GA53" s="88"/>
      <c r="GB53" s="88"/>
      <c r="GC53" s="88"/>
      <c r="GD53" s="88"/>
      <c r="GE53" s="88"/>
      <c r="GF53" s="88"/>
      <c r="GG53" s="88"/>
      <c r="GH53" s="88"/>
      <c r="GI53" s="88"/>
      <c r="GJ53" s="88"/>
      <c r="GK53" s="88"/>
      <c r="GL53" s="88"/>
      <c r="GM53" s="88"/>
      <c r="GN53" s="88"/>
      <c r="GO53" s="88"/>
      <c r="GP53" s="88"/>
      <c r="GQ53" s="88"/>
      <c r="GR53" s="88"/>
      <c r="GS53" s="88"/>
      <c r="GT53" s="88"/>
      <c r="GU53" s="88"/>
      <c r="GV53" s="88"/>
      <c r="GW53" s="88"/>
      <c r="GX53" s="88"/>
      <c r="GY53" s="88"/>
      <c r="GZ53" s="88"/>
      <c r="HA53" s="88"/>
      <c r="HB53" s="88"/>
      <c r="HC53" s="88"/>
      <c r="HD53" s="88"/>
      <c r="HE53" s="88"/>
      <c r="HF53" s="88"/>
      <c r="HG53" s="88"/>
      <c r="HH53" s="88"/>
      <c r="HI53" s="88"/>
      <c r="HJ53" s="88"/>
      <c r="HK53" s="88"/>
      <c r="HL53" s="88"/>
      <c r="HM53" s="88"/>
      <c r="HN53" s="88"/>
      <c r="HO53" s="88"/>
      <c r="HP53" s="88"/>
      <c r="HQ53" s="88"/>
      <c r="HR53" s="88"/>
      <c r="HS53" s="88"/>
      <c r="HT53" s="88"/>
      <c r="HU53" s="88"/>
      <c r="HV53" s="88"/>
      <c r="HW53" s="88"/>
      <c r="HX53" s="88"/>
      <c r="HY53" s="88"/>
      <c r="HZ53" s="88"/>
      <c r="IA53" s="88"/>
      <c r="IB53" s="88"/>
      <c r="IC53" s="88"/>
      <c r="ID53" s="88"/>
      <c r="IE53" s="88"/>
      <c r="IF53" s="88"/>
      <c r="IG53" s="88"/>
      <c r="IH53" s="88"/>
      <c r="II53" s="88"/>
      <c r="IJ53" s="88"/>
      <c r="IK53" s="88"/>
      <c r="IL53" s="88"/>
      <c r="IM53" s="88"/>
      <c r="IN53" s="88"/>
      <c r="IO53" s="88"/>
      <c r="IP53" s="88"/>
      <c r="IQ53" s="88"/>
      <c r="IR53" s="88"/>
    </row>
    <row r="54" customFormat="false" ht="15" hidden="false" customHeight="false" outlineLevel="0" collapsed="false">
      <c r="A54" s="96" t="s">
        <v>160</v>
      </c>
      <c r="B54" s="97" t="s">
        <v>62</v>
      </c>
      <c r="C54" s="97" t="s">
        <v>75</v>
      </c>
      <c r="D54" s="98" t="s">
        <v>169</v>
      </c>
      <c r="E54" s="92" t="n">
        <v>66.8</v>
      </c>
      <c r="F54" s="93" t="n">
        <v>21.28</v>
      </c>
      <c r="G54" s="94" t="n">
        <f aca="false">(($B$32+$B$33+$B$34+$B$35+$H$32)*F54)/$K$19</f>
        <v>0.655019079114729</v>
      </c>
      <c r="H54" s="93" t="n">
        <v>41.82</v>
      </c>
      <c r="I54" s="94" t="n">
        <f aca="false">(($B$32+$B$33+$B$34+$B$35+$H$32)*H54)/$K$19</f>
        <v>1.2872602391249</v>
      </c>
      <c r="J54" s="93" t="n">
        <v>16.79</v>
      </c>
      <c r="K54" s="94" t="n">
        <f aca="false">(($B$32+$B$33+$B$34+$B$35+$H$32)*J54)/$K$19</f>
        <v>0.516812515899262</v>
      </c>
      <c r="L54" s="93" t="n">
        <v>211.52</v>
      </c>
      <c r="M54" s="94" t="n">
        <f aca="false">(($B$32+$B$33+$B$34+$B$35+$H$32)*L54)/$K$19</f>
        <v>6.51079114729077</v>
      </c>
      <c r="N54" s="95" t="n">
        <v>0.99</v>
      </c>
      <c r="O54" s="94" t="n">
        <f aca="false">(($B$32+$B$33+$B$34+$B$35+$H$32)*N54)/$K$19</f>
        <v>0.0304731620452811</v>
      </c>
      <c r="P54" s="88"/>
      <c r="Q54" s="88"/>
      <c r="R54" s="96" t="s">
        <v>160</v>
      </c>
      <c r="S54" s="97" t="s">
        <v>62</v>
      </c>
      <c r="T54" s="97" t="s">
        <v>75</v>
      </c>
      <c r="U54" s="98" t="s">
        <v>169</v>
      </c>
      <c r="V54" s="92" t="n">
        <v>66.8</v>
      </c>
      <c r="W54" s="93" t="n">
        <v>21.28</v>
      </c>
      <c r="X54" s="94" t="n">
        <f aca="false">(($T$33+$T$34+$T$35+$T$36)*W54)/$S$41</f>
        <v>0.655019079114729</v>
      </c>
      <c r="Y54" s="93" t="n">
        <v>41.82</v>
      </c>
      <c r="Z54" s="94" t="n">
        <f aca="false">(($T$33+$T$34+$T$35+$T$36)*Y54)/$S$41</f>
        <v>1.2872602391249</v>
      </c>
      <c r="AA54" s="93" t="n">
        <v>16.79</v>
      </c>
      <c r="AB54" s="94" t="n">
        <f aca="false">(($T$33+$T$34+$T$35+$T$36)*AA54)/$S$41</f>
        <v>0.516812515899262</v>
      </c>
      <c r="AC54" s="93" t="n">
        <v>211.52</v>
      </c>
      <c r="AD54" s="94" t="n">
        <f aca="false">(($T$33+$T$34+$T$35+$T$36)*AC54)/$S$41</f>
        <v>6.51079114729077</v>
      </c>
      <c r="AE54" s="95" t="n">
        <v>0.99</v>
      </c>
      <c r="AF54" s="94" t="n">
        <f aca="false">(($T$33+$T$34+$T$35+$T$36)*AE54)/$S$41</f>
        <v>0.0304731620452811</v>
      </c>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row>
    <row r="55" customFormat="false" ht="15" hidden="false" customHeight="false" outlineLevel="0" collapsed="false">
      <c r="A55" s="96" t="s">
        <v>160</v>
      </c>
      <c r="B55" s="97" t="s">
        <v>62</v>
      </c>
      <c r="C55" s="97" t="s">
        <v>77</v>
      </c>
      <c r="D55" s="98" t="s">
        <v>170</v>
      </c>
      <c r="E55" s="92" t="n">
        <v>66.8</v>
      </c>
      <c r="F55" s="93" t="n">
        <v>21.28</v>
      </c>
      <c r="G55" s="94" t="n">
        <f aca="false">($B$36*F55)/$K$19</f>
        <v>0.00676672602391249</v>
      </c>
      <c r="H55" s="93" t="n">
        <v>41.82</v>
      </c>
      <c r="I55" s="94" t="n">
        <f aca="false">($B$36*H55)/$K$19</f>
        <v>0.0132981429661664</v>
      </c>
      <c r="J55" s="93" t="n">
        <v>16.79</v>
      </c>
      <c r="K55" s="94" t="n">
        <f aca="false">($B$36*J55)/$K$19</f>
        <v>0.00533897227168659</v>
      </c>
      <c r="L55" s="93" t="n">
        <v>211.52</v>
      </c>
      <c r="M55" s="94" t="n">
        <f aca="false">($B$36*L55)/$K$19</f>
        <v>0.0672602391249046</v>
      </c>
      <c r="N55" s="95" t="n">
        <v>0.99</v>
      </c>
      <c r="O55" s="94" t="n">
        <f aca="false">($B$36*N55)/$K$19</f>
        <v>0.000314805393029763</v>
      </c>
      <c r="P55" s="88"/>
      <c r="Q55" s="88"/>
      <c r="R55" s="96" t="s">
        <v>160</v>
      </c>
      <c r="S55" s="97" t="s">
        <v>62</v>
      </c>
      <c r="T55" s="97" t="s">
        <v>77</v>
      </c>
      <c r="U55" s="98" t="s">
        <v>170</v>
      </c>
      <c r="V55" s="92" t="n">
        <v>66.8</v>
      </c>
      <c r="W55" s="93" t="n">
        <v>21.28</v>
      </c>
      <c r="X55" s="94" t="n">
        <f aca="false">($T$37*W55)/$S$41</f>
        <v>0.00676672602391249</v>
      </c>
      <c r="Y55" s="93" t="n">
        <v>41.82</v>
      </c>
      <c r="Z55" s="94" t="n">
        <f aca="false">($T$37*Y55)/$S$41</f>
        <v>0.0132981429661664</v>
      </c>
      <c r="AA55" s="93" t="n">
        <v>16.79</v>
      </c>
      <c r="AB55" s="94" t="n">
        <f aca="false">($T$37*AA55)/$S$41</f>
        <v>0.00533897227168659</v>
      </c>
      <c r="AC55" s="93" t="n">
        <v>211.52</v>
      </c>
      <c r="AD55" s="94" t="n">
        <f aca="false">($T$37*AC55)/$S$41</f>
        <v>0.0672602391249046</v>
      </c>
      <c r="AE55" s="95" t="n">
        <v>0.99</v>
      </c>
      <c r="AF55" s="94" t="n">
        <f aca="false">($T$37*AE55)/$S$41</f>
        <v>0.000314805393029763</v>
      </c>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c r="DW55" s="88"/>
      <c r="DX55" s="88"/>
      <c r="DY55" s="88"/>
      <c r="DZ55" s="88"/>
      <c r="EA55" s="88"/>
      <c r="EB55" s="88"/>
      <c r="EC55" s="88"/>
      <c r="ED55" s="88"/>
      <c r="EE55" s="88"/>
      <c r="EF55" s="88"/>
      <c r="EG55" s="88"/>
      <c r="EH55" s="88"/>
      <c r="EI55" s="88"/>
      <c r="EJ55" s="88"/>
      <c r="EK55" s="88"/>
      <c r="EL55" s="88"/>
      <c r="EM55" s="88"/>
      <c r="EN55" s="88"/>
      <c r="EO55" s="88"/>
      <c r="EP55" s="88"/>
      <c r="EQ55" s="88"/>
      <c r="ER55" s="88"/>
      <c r="ES55" s="88"/>
      <c r="ET55" s="88"/>
      <c r="EU55" s="88"/>
      <c r="EV55" s="88"/>
      <c r="EW55" s="88"/>
      <c r="EX55" s="88"/>
      <c r="EY55" s="88"/>
      <c r="EZ55" s="88"/>
      <c r="FA55" s="88"/>
      <c r="FB55" s="88"/>
      <c r="FC55" s="88"/>
      <c r="FD55" s="88"/>
      <c r="FE55" s="88"/>
      <c r="FF55" s="88"/>
      <c r="FG55" s="88"/>
      <c r="FH55" s="88"/>
      <c r="FI55" s="88"/>
      <c r="FJ55" s="88"/>
      <c r="FK55" s="88"/>
      <c r="FL55" s="88"/>
      <c r="FM55" s="88"/>
      <c r="FN55" s="88"/>
      <c r="FO55" s="88"/>
      <c r="FP55" s="88"/>
      <c r="FQ55" s="88"/>
      <c r="FR55" s="88"/>
      <c r="FS55" s="88"/>
      <c r="FT55" s="88"/>
      <c r="FU55" s="88"/>
      <c r="FV55" s="88"/>
      <c r="FW55" s="88"/>
      <c r="FX55" s="88"/>
      <c r="FY55" s="88"/>
      <c r="FZ55" s="88"/>
      <c r="GA55" s="88"/>
      <c r="GB55" s="88"/>
      <c r="GC55" s="88"/>
      <c r="GD55" s="88"/>
      <c r="GE55" s="88"/>
      <c r="GF55" s="88"/>
      <c r="GG55" s="88"/>
      <c r="GH55" s="88"/>
      <c r="GI55" s="88"/>
      <c r="GJ55" s="88"/>
      <c r="GK55" s="88"/>
      <c r="GL55" s="88"/>
      <c r="GM55" s="88"/>
      <c r="GN55" s="88"/>
      <c r="GO55" s="88"/>
      <c r="GP55" s="88"/>
      <c r="GQ55" s="88"/>
      <c r="GR55" s="88"/>
      <c r="GS55" s="88"/>
      <c r="GT55" s="88"/>
      <c r="GU55" s="88"/>
      <c r="GV55" s="88"/>
      <c r="GW55" s="88"/>
      <c r="GX55" s="88"/>
      <c r="GY55" s="88"/>
      <c r="GZ55" s="88"/>
      <c r="HA55" s="88"/>
      <c r="HB55" s="88"/>
      <c r="HC55" s="88"/>
      <c r="HD55" s="88"/>
      <c r="HE55" s="88"/>
      <c r="HF55" s="88"/>
      <c r="HG55" s="88"/>
      <c r="HH55" s="88"/>
      <c r="HI55" s="88"/>
      <c r="HJ55" s="88"/>
      <c r="HK55" s="88"/>
      <c r="HL55" s="88"/>
      <c r="HM55" s="88"/>
      <c r="HN55" s="88"/>
      <c r="HO55" s="88"/>
      <c r="HP55" s="88"/>
      <c r="HQ55" s="88"/>
      <c r="HR55" s="88"/>
      <c r="HS55" s="88"/>
      <c r="HT55" s="88"/>
      <c r="HU55" s="88"/>
      <c r="HV55" s="88"/>
      <c r="HW55" s="88"/>
      <c r="HX55" s="88"/>
      <c r="HY55" s="88"/>
      <c r="HZ55" s="88"/>
      <c r="IA55" s="88"/>
      <c r="IB55" s="88"/>
      <c r="IC55" s="88"/>
      <c r="ID55" s="88"/>
      <c r="IE55" s="88"/>
      <c r="IF55" s="88"/>
      <c r="IG55" s="88"/>
      <c r="IH55" s="88"/>
      <c r="II55" s="88"/>
      <c r="IJ55" s="88"/>
      <c r="IK55" s="88"/>
      <c r="IL55" s="88"/>
      <c r="IM55" s="88"/>
      <c r="IN55" s="88"/>
      <c r="IO55" s="88"/>
      <c r="IP55" s="88"/>
      <c r="IQ55" s="88"/>
      <c r="IR55" s="88"/>
    </row>
    <row r="56" customFormat="false" ht="15" hidden="false" customHeight="false" outlineLevel="0" collapsed="false">
      <c r="A56" s="96" t="s">
        <v>160</v>
      </c>
      <c r="B56" s="97" t="s">
        <v>62</v>
      </c>
      <c r="C56" s="97" t="s">
        <v>79</v>
      </c>
      <c r="D56" s="98" t="s">
        <v>171</v>
      </c>
      <c r="E56" s="92" t="n">
        <v>66.8</v>
      </c>
      <c r="F56" s="93" t="n">
        <v>21.28</v>
      </c>
      <c r="G56" s="94" t="n">
        <f aca="false">($B$37*F56)/$K$19</f>
        <v>0</v>
      </c>
      <c r="H56" s="93" t="n">
        <v>41.82</v>
      </c>
      <c r="I56" s="94" t="n">
        <f aca="false">($B$37*H56)/$K$19</f>
        <v>0</v>
      </c>
      <c r="J56" s="93" t="n">
        <v>16.79</v>
      </c>
      <c r="K56" s="94" t="n">
        <f aca="false">($B$37*J56)/$K$19</f>
        <v>0</v>
      </c>
      <c r="L56" s="93" t="n">
        <v>211.52</v>
      </c>
      <c r="M56" s="94" t="n">
        <f aca="false">($B$37*L56)/$K$19</f>
        <v>0</v>
      </c>
      <c r="N56" s="95" t="n">
        <v>0.99</v>
      </c>
      <c r="O56" s="94" t="n">
        <f aca="false">($B$37*N56)/$K$19</f>
        <v>0</v>
      </c>
      <c r="P56" s="88"/>
      <c r="Q56" s="88"/>
      <c r="R56" s="96" t="s">
        <v>160</v>
      </c>
      <c r="S56" s="97" t="s">
        <v>62</v>
      </c>
      <c r="T56" s="97" t="s">
        <v>79</v>
      </c>
      <c r="U56" s="98" t="s">
        <v>171</v>
      </c>
      <c r="V56" s="92" t="n">
        <v>66.8</v>
      </c>
      <c r="W56" s="93" t="n">
        <v>21.28</v>
      </c>
      <c r="X56" s="94" t="n">
        <f aca="false">($T$38*W56/$S$41)</f>
        <v>0</v>
      </c>
      <c r="Y56" s="93" t="n">
        <v>41.82</v>
      </c>
      <c r="Z56" s="94" t="n">
        <f aca="false">($T$38*Y56/$S$41)</f>
        <v>0</v>
      </c>
      <c r="AA56" s="93" t="n">
        <v>16.79</v>
      </c>
      <c r="AB56" s="94" t="n">
        <f aca="false">($T$38*AA56/$S$41)</f>
        <v>0</v>
      </c>
      <c r="AC56" s="93" t="n">
        <v>211.52</v>
      </c>
      <c r="AD56" s="94" t="n">
        <f aca="false">($T$38*AC56/$S$41)</f>
        <v>0</v>
      </c>
      <c r="AE56" s="95" t="n">
        <v>0.99</v>
      </c>
      <c r="AF56" s="94" t="n">
        <f aca="false">($T$38*AE56/$S$41)</f>
        <v>0</v>
      </c>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c r="FC56" s="88"/>
      <c r="FD56" s="88"/>
      <c r="FE56" s="88"/>
      <c r="FF56" s="88"/>
      <c r="FG56" s="88"/>
      <c r="FH56" s="88"/>
      <c r="FI56" s="88"/>
      <c r="FJ56" s="88"/>
      <c r="FK56" s="88"/>
      <c r="FL56" s="88"/>
      <c r="FM56" s="88"/>
      <c r="FN56" s="88"/>
      <c r="FO56" s="88"/>
      <c r="FP56" s="88"/>
      <c r="FQ56" s="88"/>
      <c r="FR56" s="88"/>
      <c r="FS56" s="88"/>
      <c r="FT56" s="88"/>
      <c r="FU56" s="88"/>
      <c r="FV56" s="88"/>
      <c r="FW56" s="88"/>
      <c r="FX56" s="88"/>
      <c r="FY56" s="88"/>
      <c r="FZ56" s="88"/>
      <c r="GA56" s="88"/>
      <c r="GB56" s="88"/>
      <c r="GC56" s="88"/>
      <c r="GD56" s="88"/>
      <c r="GE56" s="88"/>
      <c r="GF56" s="88"/>
      <c r="GG56" s="88"/>
      <c r="GH56" s="88"/>
      <c r="GI56" s="88"/>
      <c r="GJ56" s="88"/>
      <c r="GK56" s="88"/>
      <c r="GL56" s="88"/>
      <c r="GM56" s="88"/>
      <c r="GN56" s="88"/>
      <c r="GO56" s="88"/>
      <c r="GP56" s="88"/>
      <c r="GQ56" s="88"/>
      <c r="GR56" s="88"/>
      <c r="GS56" s="88"/>
      <c r="GT56" s="88"/>
      <c r="GU56" s="88"/>
      <c r="GV56" s="88"/>
      <c r="GW56" s="88"/>
      <c r="GX56" s="88"/>
      <c r="GY56" s="88"/>
      <c r="GZ56" s="88"/>
      <c r="HA56" s="88"/>
      <c r="HB56" s="88"/>
      <c r="HC56" s="88"/>
      <c r="HD56" s="88"/>
      <c r="HE56" s="88"/>
      <c r="HF56" s="88"/>
      <c r="HG56" s="88"/>
      <c r="HH56" s="88"/>
      <c r="HI56" s="88"/>
      <c r="HJ56" s="88"/>
      <c r="HK56" s="88"/>
      <c r="HL56" s="88"/>
      <c r="HM56" s="88"/>
      <c r="HN56" s="88"/>
      <c r="HO56" s="88"/>
      <c r="HP56" s="88"/>
      <c r="HQ56" s="88"/>
      <c r="HR56" s="88"/>
      <c r="HS56" s="88"/>
      <c r="HT56" s="88"/>
      <c r="HU56" s="88"/>
      <c r="HV56" s="88"/>
      <c r="HW56" s="88"/>
      <c r="HX56" s="88"/>
      <c r="HY56" s="88"/>
      <c r="HZ56" s="88"/>
      <c r="IA56" s="88"/>
      <c r="IB56" s="88"/>
      <c r="IC56" s="88"/>
      <c r="ID56" s="88"/>
      <c r="IE56" s="88"/>
      <c r="IF56" s="88"/>
      <c r="IG56" s="88"/>
      <c r="IH56" s="88"/>
      <c r="II56" s="88"/>
      <c r="IJ56" s="88"/>
      <c r="IK56" s="88"/>
      <c r="IL56" s="88"/>
      <c r="IM56" s="88"/>
      <c r="IN56" s="88"/>
      <c r="IO56" s="88"/>
      <c r="IP56" s="88"/>
      <c r="IQ56" s="88"/>
      <c r="IR56" s="88"/>
    </row>
    <row r="57" customFormat="false" ht="15" hidden="false" customHeight="false" outlineLevel="0" collapsed="false">
      <c r="A57" s="96" t="s">
        <v>160</v>
      </c>
      <c r="B57" s="97" t="s">
        <v>81</v>
      </c>
      <c r="C57" s="97" t="s">
        <v>82</v>
      </c>
      <c r="D57" s="98" t="s">
        <v>161</v>
      </c>
      <c r="E57" s="92" t="n">
        <v>91.6</v>
      </c>
      <c r="F57" s="93" t="n">
        <v>1890.63</v>
      </c>
      <c r="G57" s="94" t="n">
        <f aca="false">(($F$25+$F$39)*F57)/$K$19</f>
        <v>105.328916306283</v>
      </c>
      <c r="H57" s="93" t="n">
        <v>355.62</v>
      </c>
      <c r="I57" s="94" t="n">
        <f aca="false">(($F$25+$F$39)*H57)/$K$19</f>
        <v>19.8119511574663</v>
      </c>
      <c r="J57" s="93" t="n">
        <v>16.41</v>
      </c>
      <c r="K57" s="94" t="n">
        <f aca="false">(($F$25+$F$39)*J57)/$K$19</f>
        <v>0.914217756296108</v>
      </c>
      <c r="L57" s="93" t="n">
        <v>271.16</v>
      </c>
      <c r="M57" s="94" t="n">
        <f aca="false">(($F$25+$F$39)*L57)/$K$19</f>
        <v>15.1065988298143</v>
      </c>
      <c r="N57" s="95" t="n">
        <v>0</v>
      </c>
      <c r="O57" s="94" t="n">
        <f aca="false">(($F$25+$F$39)*N57)/$K$19</f>
        <v>0</v>
      </c>
      <c r="P57" s="88"/>
      <c r="Q57" s="88"/>
      <c r="R57" s="96" t="s">
        <v>160</v>
      </c>
      <c r="S57" s="97" t="s">
        <v>81</v>
      </c>
      <c r="T57" s="97" t="s">
        <v>82</v>
      </c>
      <c r="U57" s="98" t="s">
        <v>161</v>
      </c>
      <c r="V57" s="92" t="n">
        <v>91.6</v>
      </c>
      <c r="W57" s="93" t="n">
        <v>1890.63</v>
      </c>
      <c r="X57" s="94" t="n">
        <f aca="false">(($W$26)*W57)/$S$41</f>
        <v>105.328916306283</v>
      </c>
      <c r="Y57" s="93" t="n">
        <v>355.62</v>
      </c>
      <c r="Z57" s="94" t="n">
        <f aca="false">(($W$26)*Y57)/$S$41</f>
        <v>19.8119511574663</v>
      </c>
      <c r="AA57" s="93" t="n">
        <v>16.41</v>
      </c>
      <c r="AB57" s="94" t="n">
        <f aca="false">(($W$26)*AA57)/$S$41</f>
        <v>0.914217756296108</v>
      </c>
      <c r="AC57" s="93" t="n">
        <v>271.16</v>
      </c>
      <c r="AD57" s="94" t="n">
        <f aca="false">(($W$26)*AC57)/$S$41</f>
        <v>15.1065988298143</v>
      </c>
      <c r="AE57" s="95" t="n">
        <v>0</v>
      </c>
      <c r="AF57" s="94" t="n">
        <f aca="false">(($W$26)*AE57)/$S$41</f>
        <v>0</v>
      </c>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c r="FC57" s="88"/>
      <c r="FD57" s="88"/>
      <c r="FE57" s="88"/>
      <c r="FF57" s="88"/>
      <c r="FG57" s="88"/>
      <c r="FH57" s="88"/>
      <c r="FI57" s="88"/>
      <c r="FJ57" s="88"/>
      <c r="FK57" s="88"/>
      <c r="FL57" s="88"/>
      <c r="FM57" s="88"/>
      <c r="FN57" s="88"/>
      <c r="FO57" s="88"/>
      <c r="FP57" s="88"/>
      <c r="FQ57" s="88"/>
      <c r="FR57" s="88"/>
      <c r="FS57" s="88"/>
      <c r="FT57" s="88"/>
      <c r="FU57" s="88"/>
      <c r="FV57" s="88"/>
      <c r="FW57" s="88"/>
      <c r="FX57" s="88"/>
      <c r="FY57" s="88"/>
      <c r="FZ57" s="88"/>
      <c r="GA57" s="88"/>
      <c r="GB57" s="88"/>
      <c r="GC57" s="88"/>
      <c r="GD57" s="88"/>
      <c r="GE57" s="88"/>
      <c r="GF57" s="88"/>
      <c r="GG57" s="88"/>
      <c r="GH57" s="88"/>
      <c r="GI57" s="88"/>
      <c r="GJ57" s="88"/>
      <c r="GK57" s="88"/>
      <c r="GL57" s="88"/>
      <c r="GM57" s="88"/>
      <c r="GN57" s="88"/>
      <c r="GO57" s="88"/>
      <c r="GP57" s="88"/>
      <c r="GQ57" s="88"/>
      <c r="GR57" s="88"/>
      <c r="GS57" s="88"/>
      <c r="GT57" s="88"/>
      <c r="GU57" s="88"/>
      <c r="GV57" s="88"/>
      <c r="GW57" s="88"/>
      <c r="GX57" s="88"/>
      <c r="GY57" s="88"/>
      <c r="GZ57" s="88"/>
      <c r="HA57" s="88"/>
      <c r="HB57" s="88"/>
      <c r="HC57" s="88"/>
      <c r="HD57" s="88"/>
      <c r="HE57" s="88"/>
      <c r="HF57" s="88"/>
      <c r="HG57" s="88"/>
      <c r="HH57" s="88"/>
      <c r="HI57" s="88"/>
      <c r="HJ57" s="88"/>
      <c r="HK57" s="88"/>
      <c r="HL57" s="88"/>
      <c r="HM57" s="88"/>
      <c r="HN57" s="88"/>
      <c r="HO57" s="88"/>
      <c r="HP57" s="88"/>
      <c r="HQ57" s="88"/>
      <c r="HR57" s="88"/>
      <c r="HS57" s="88"/>
      <c r="HT57" s="88"/>
      <c r="HU57" s="88"/>
      <c r="HV57" s="88"/>
      <c r="HW57" s="88"/>
      <c r="HX57" s="88"/>
      <c r="HY57" s="88"/>
      <c r="HZ57" s="88"/>
      <c r="IA57" s="88"/>
      <c r="IB57" s="88"/>
      <c r="IC57" s="88"/>
      <c r="ID57" s="88"/>
      <c r="IE57" s="88"/>
      <c r="IF57" s="88"/>
      <c r="IG57" s="88"/>
      <c r="IH57" s="88"/>
      <c r="II57" s="88"/>
      <c r="IJ57" s="88"/>
      <c r="IK57" s="88"/>
      <c r="IL57" s="88"/>
      <c r="IM57" s="88"/>
      <c r="IN57" s="88"/>
      <c r="IO57" s="88"/>
      <c r="IP57" s="88"/>
      <c r="IQ57" s="88"/>
      <c r="IR57" s="88"/>
    </row>
    <row r="58" customFormat="false" ht="15" hidden="false" customHeight="false" outlineLevel="0" collapsed="false">
      <c r="A58" s="96" t="s">
        <v>160</v>
      </c>
      <c r="B58" s="97" t="s">
        <v>81</v>
      </c>
      <c r="C58" s="97" t="s">
        <v>162</v>
      </c>
      <c r="D58" s="98" t="s">
        <v>163</v>
      </c>
      <c r="E58" s="92" t="n">
        <v>82.23</v>
      </c>
      <c r="F58" s="93" t="n">
        <v>1281.97</v>
      </c>
      <c r="G58" s="94" t="n">
        <f aca="false">($F$26*F58)/$K$19</f>
        <v>38.4003987534978</v>
      </c>
      <c r="H58" s="93" t="n">
        <v>145.42</v>
      </c>
      <c r="I58" s="94" t="n">
        <f aca="false">($F$26*H58)/$K$19</f>
        <v>4.35594123632663</v>
      </c>
      <c r="J58" s="93" t="n">
        <v>10.47</v>
      </c>
      <c r="K58" s="94" t="n">
        <f aca="false">($F$26*J58)/$K$19</f>
        <v>0.313620580005088</v>
      </c>
      <c r="L58" s="93" t="n">
        <v>243.43</v>
      </c>
      <c r="M58" s="94" t="n">
        <f aca="false">($F$26*L58)/$K$19</f>
        <v>7.2917533706436</v>
      </c>
      <c r="N58" s="95" t="n">
        <v>3.02</v>
      </c>
      <c r="O58" s="94" t="n">
        <f aca="false">($F$26*N58)/$K$19</f>
        <v>0.0904617145764437</v>
      </c>
      <c r="P58" s="88"/>
      <c r="Q58" s="88"/>
      <c r="R58" s="96" t="s">
        <v>160</v>
      </c>
      <c r="S58" s="97" t="s">
        <v>81</v>
      </c>
      <c r="T58" s="97" t="s">
        <v>162</v>
      </c>
      <c r="U58" s="98" t="s">
        <v>163</v>
      </c>
      <c r="V58" s="92" t="n">
        <v>82.23</v>
      </c>
      <c r="W58" s="93" t="n">
        <v>1281.97</v>
      </c>
      <c r="X58" s="94" t="n">
        <f aca="false">($W$27*W58)/$S$41</f>
        <v>38.4003987534978</v>
      </c>
      <c r="Y58" s="93" t="n">
        <v>145.42</v>
      </c>
      <c r="Z58" s="94" t="n">
        <f aca="false">($W$27*Y58)/$S$41</f>
        <v>4.35594123632663</v>
      </c>
      <c r="AA58" s="93" t="n">
        <v>10.47</v>
      </c>
      <c r="AB58" s="94" t="n">
        <f aca="false">($W$27*AA58)/$S$41</f>
        <v>0.313620580005088</v>
      </c>
      <c r="AC58" s="93" t="n">
        <v>243.43</v>
      </c>
      <c r="AD58" s="94" t="n">
        <f aca="false">($W$27*AC58)/$S$41</f>
        <v>7.2917533706436</v>
      </c>
      <c r="AE58" s="95" t="n">
        <v>3.02</v>
      </c>
      <c r="AF58" s="94" t="n">
        <f aca="false">($W$27*AE58)/$S$41</f>
        <v>0.0904617145764437</v>
      </c>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c r="FC58" s="88"/>
      <c r="FD58" s="88"/>
      <c r="FE58" s="88"/>
      <c r="FF58" s="88"/>
      <c r="FG58" s="88"/>
      <c r="FH58" s="88"/>
      <c r="FI58" s="88"/>
      <c r="FJ58" s="88"/>
      <c r="FK58" s="88"/>
      <c r="FL58" s="88"/>
      <c r="FM58" s="88"/>
      <c r="FN58" s="88"/>
      <c r="FO58" s="88"/>
      <c r="FP58" s="88"/>
      <c r="FQ58" s="88"/>
      <c r="FR58" s="88"/>
      <c r="FS58" s="88"/>
      <c r="FT58" s="88"/>
      <c r="FU58" s="88"/>
      <c r="FV58" s="88"/>
      <c r="FW58" s="88"/>
      <c r="FX58" s="88"/>
      <c r="FY58" s="88"/>
      <c r="FZ58" s="88"/>
      <c r="GA58" s="88"/>
      <c r="GB58" s="88"/>
      <c r="GC58" s="88"/>
      <c r="GD58" s="88"/>
      <c r="GE58" s="88"/>
      <c r="GF58" s="88"/>
      <c r="GG58" s="88"/>
      <c r="GH58" s="88"/>
      <c r="GI58" s="88"/>
      <c r="GJ58" s="88"/>
      <c r="GK58" s="88"/>
      <c r="GL58" s="88"/>
      <c r="GM58" s="88"/>
      <c r="GN58" s="88"/>
      <c r="GO58" s="88"/>
      <c r="GP58" s="88"/>
      <c r="GQ58" s="88"/>
      <c r="GR58" s="88"/>
      <c r="GS58" s="88"/>
      <c r="GT58" s="88"/>
      <c r="GU58" s="88"/>
      <c r="GV58" s="88"/>
      <c r="GW58" s="88"/>
      <c r="GX58" s="88"/>
      <c r="GY58" s="88"/>
      <c r="GZ58" s="88"/>
      <c r="HA58" s="88"/>
      <c r="HB58" s="88"/>
      <c r="HC58" s="88"/>
      <c r="HD58" s="88"/>
      <c r="HE58" s="88"/>
      <c r="HF58" s="88"/>
      <c r="HG58" s="88"/>
      <c r="HH58" s="88"/>
      <c r="HI58" s="88"/>
      <c r="HJ58" s="88"/>
      <c r="HK58" s="88"/>
      <c r="HL58" s="88"/>
      <c r="HM58" s="88"/>
      <c r="HN58" s="88"/>
      <c r="HO58" s="88"/>
      <c r="HP58" s="88"/>
      <c r="HQ58" s="88"/>
      <c r="HR58" s="88"/>
      <c r="HS58" s="88"/>
      <c r="HT58" s="88"/>
      <c r="HU58" s="88"/>
      <c r="HV58" s="88"/>
      <c r="HW58" s="88"/>
      <c r="HX58" s="88"/>
      <c r="HY58" s="88"/>
      <c r="HZ58" s="88"/>
      <c r="IA58" s="88"/>
      <c r="IB58" s="88"/>
      <c r="IC58" s="88"/>
      <c r="ID58" s="88"/>
      <c r="IE58" s="88"/>
      <c r="IF58" s="88"/>
      <c r="IG58" s="88"/>
      <c r="IH58" s="88"/>
      <c r="II58" s="88"/>
      <c r="IJ58" s="88"/>
      <c r="IK58" s="88"/>
      <c r="IL58" s="88"/>
      <c r="IM58" s="88"/>
      <c r="IN58" s="88"/>
      <c r="IO58" s="88"/>
      <c r="IP58" s="88"/>
      <c r="IQ58" s="88"/>
      <c r="IR58" s="88"/>
    </row>
    <row r="59" customFormat="false" ht="15" hidden="false" customHeight="false" outlineLevel="0" collapsed="false">
      <c r="A59" s="96" t="s">
        <v>160</v>
      </c>
      <c r="B59" s="97" t="s">
        <v>81</v>
      </c>
      <c r="C59" s="97" t="s">
        <v>164</v>
      </c>
      <c r="D59" s="98" t="s">
        <v>165</v>
      </c>
      <c r="E59" s="92" t="n">
        <v>82.23</v>
      </c>
      <c r="F59" s="93" t="n">
        <v>1746.42</v>
      </c>
      <c r="G59" s="94" t="n">
        <f aca="false">($F$27*F59)/$K$19</f>
        <v>125.728023403714</v>
      </c>
      <c r="H59" s="93" t="n">
        <v>145.42</v>
      </c>
      <c r="I59" s="94" t="n">
        <f aca="false">($F$27*H59)/$K$19</f>
        <v>10.4690562197914</v>
      </c>
      <c r="J59" s="95" t="n">
        <v>4.16</v>
      </c>
      <c r="K59" s="94" t="n">
        <f aca="false">($F$27*J59)/$K$19</f>
        <v>0.299486135843297</v>
      </c>
      <c r="L59" s="93" t="n">
        <v>243.43</v>
      </c>
      <c r="M59" s="94" t="n">
        <f aca="false">($F$27*L59)/$K$19</f>
        <v>17.5249783770033</v>
      </c>
      <c r="N59" s="95" t="n">
        <v>5.14</v>
      </c>
      <c r="O59" s="94" t="n">
        <f aca="false">($F$27*N59)/$K$19</f>
        <v>0.370038158229458</v>
      </c>
      <c r="P59" s="88"/>
      <c r="Q59" s="88"/>
      <c r="R59" s="96" t="s">
        <v>160</v>
      </c>
      <c r="S59" s="97" t="s">
        <v>81</v>
      </c>
      <c r="T59" s="97" t="s">
        <v>164</v>
      </c>
      <c r="U59" s="98" t="s">
        <v>165</v>
      </c>
      <c r="V59" s="92" t="n">
        <v>82.23</v>
      </c>
      <c r="W59" s="93" t="n">
        <v>1746.42</v>
      </c>
      <c r="X59" s="94" t="n">
        <f aca="false">($W$28*W59)/$S$41</f>
        <v>125.728023403714</v>
      </c>
      <c r="Y59" s="93" t="n">
        <v>145.42</v>
      </c>
      <c r="Z59" s="94" t="n">
        <f aca="false">($W$28*Y59)/$S$41</f>
        <v>10.4690562197914</v>
      </c>
      <c r="AA59" s="95" t="n">
        <v>4.16</v>
      </c>
      <c r="AB59" s="94" t="n">
        <f aca="false">($W$28*AA59)/$S$41</f>
        <v>0.299486135843297</v>
      </c>
      <c r="AC59" s="93" t="n">
        <v>243.43</v>
      </c>
      <c r="AD59" s="94" t="n">
        <f aca="false">($W$28*AC59)/$S$41</f>
        <v>17.5249783770033</v>
      </c>
      <c r="AE59" s="95" t="n">
        <v>5.14</v>
      </c>
      <c r="AF59" s="94" t="n">
        <f aca="false">($W$28*AE59)/$S$41</f>
        <v>0.370038158229458</v>
      </c>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row>
    <row r="60" customFormat="false" ht="15" hidden="false" customHeight="false" outlineLevel="0" collapsed="false">
      <c r="A60" s="96" t="s">
        <v>160</v>
      </c>
      <c r="B60" s="97" t="s">
        <v>81</v>
      </c>
      <c r="C60" s="97" t="s">
        <v>69</v>
      </c>
      <c r="D60" s="98" t="s">
        <v>166</v>
      </c>
      <c r="E60" s="92" t="n">
        <v>82.23</v>
      </c>
      <c r="F60" s="93" t="n">
        <v>1275.1</v>
      </c>
      <c r="G60" s="94" t="n">
        <f aca="false">($F$28*F60)/$K$19</f>
        <v>144.669193589417</v>
      </c>
      <c r="H60" s="93" t="n">
        <v>114.91</v>
      </c>
      <c r="I60" s="94" t="n">
        <f aca="false">($F$28*H60)/$K$19</f>
        <v>13.0373594505215</v>
      </c>
      <c r="J60" s="95" t="n">
        <v>3</v>
      </c>
      <c r="K60" s="94" t="n">
        <f aca="false">($F$28*J60)/$K$19</f>
        <v>0.340371406766726</v>
      </c>
      <c r="L60" s="93" t="n">
        <v>243.43</v>
      </c>
      <c r="M60" s="94" t="n">
        <f aca="false">($F$28*L60)/$K$19</f>
        <v>27.618870516408</v>
      </c>
      <c r="N60" s="95" t="n">
        <v>7.45</v>
      </c>
      <c r="O60" s="94" t="n">
        <f aca="false">($F$28*N60)/$K$19</f>
        <v>0.84525566013737</v>
      </c>
      <c r="P60" s="88"/>
      <c r="Q60" s="88"/>
      <c r="R60" s="96" t="s">
        <v>160</v>
      </c>
      <c r="S60" s="97" t="s">
        <v>81</v>
      </c>
      <c r="T60" s="97" t="s">
        <v>69</v>
      </c>
      <c r="U60" s="98" t="s">
        <v>166</v>
      </c>
      <c r="V60" s="92" t="n">
        <v>82.23</v>
      </c>
      <c r="W60" s="93" t="n">
        <v>1275.1</v>
      </c>
      <c r="X60" s="94" t="n">
        <f aca="false">($W$29*W60)/$S$41</f>
        <v>144.669193589417</v>
      </c>
      <c r="Y60" s="93" t="n">
        <v>114.91</v>
      </c>
      <c r="Z60" s="94" t="n">
        <f aca="false">($W$29*Y60)/$S$41</f>
        <v>13.0373594505215</v>
      </c>
      <c r="AA60" s="95" t="n">
        <v>3</v>
      </c>
      <c r="AB60" s="94" t="n">
        <f aca="false">($W$29*AA60)/$S$41</f>
        <v>0.340371406766725</v>
      </c>
      <c r="AC60" s="93" t="n">
        <v>243.43</v>
      </c>
      <c r="AD60" s="94" t="n">
        <f aca="false">($W$29*AC60)/$S$41</f>
        <v>27.618870516408</v>
      </c>
      <c r="AE60" s="95" t="n">
        <v>7.45</v>
      </c>
      <c r="AF60" s="94" t="n">
        <f aca="false">($W$29*AE60)/$S$41</f>
        <v>0.84525566013737</v>
      </c>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row>
    <row r="61" customFormat="false" ht="15" hidden="false" customHeight="false" outlineLevel="0" collapsed="false">
      <c r="A61" s="96" t="s">
        <v>160</v>
      </c>
      <c r="B61" s="97" t="s">
        <v>81</v>
      </c>
      <c r="C61" s="97" t="s">
        <v>71</v>
      </c>
      <c r="D61" s="98" t="s">
        <v>167</v>
      </c>
      <c r="E61" s="92" t="n">
        <v>82.23</v>
      </c>
      <c r="F61" s="93" t="n">
        <v>885.86</v>
      </c>
      <c r="G61" s="94" t="n">
        <f aca="false">($F$29*F61)/$K$19</f>
        <v>118.760676672602</v>
      </c>
      <c r="H61" s="93" t="n">
        <v>85.37</v>
      </c>
      <c r="I61" s="94" t="n">
        <f aca="false">($F$29*H61)/$K$19</f>
        <v>11.4449224116001</v>
      </c>
      <c r="J61" s="95" t="n">
        <v>1.1</v>
      </c>
      <c r="K61" s="94" t="n">
        <f aca="false">($F$29*J61)/$K$19</f>
        <v>0.147468837445943</v>
      </c>
      <c r="L61" s="93" t="n">
        <v>243.43</v>
      </c>
      <c r="M61" s="94" t="n">
        <f aca="false">($F$29*L61)/$K$19</f>
        <v>32.6348537267871</v>
      </c>
      <c r="N61" s="95" t="n">
        <v>7.45</v>
      </c>
      <c r="O61" s="94" t="n">
        <f aca="false">($F$29*N61)/$K$19</f>
        <v>0.99876621724752</v>
      </c>
      <c r="P61" s="88"/>
      <c r="Q61" s="88"/>
      <c r="R61" s="96" t="s">
        <v>160</v>
      </c>
      <c r="S61" s="97" t="s">
        <v>81</v>
      </c>
      <c r="T61" s="97" t="s">
        <v>71</v>
      </c>
      <c r="U61" s="98" t="s">
        <v>167</v>
      </c>
      <c r="V61" s="92" t="n">
        <v>82.23</v>
      </c>
      <c r="W61" s="93" t="n">
        <v>885.86</v>
      </c>
      <c r="X61" s="94" t="n">
        <f aca="false">($W$30*W61)/$S$41</f>
        <v>118.760676672602</v>
      </c>
      <c r="Y61" s="93" t="n">
        <v>85.37</v>
      </c>
      <c r="Z61" s="94" t="n">
        <f aca="false">($W$30*Y61)/$S$41</f>
        <v>11.4449224116001</v>
      </c>
      <c r="AA61" s="95" t="n">
        <v>1.1</v>
      </c>
      <c r="AB61" s="94" t="n">
        <f aca="false">($W$30*AA61)/$S$41</f>
        <v>0.147468837445943</v>
      </c>
      <c r="AC61" s="93" t="n">
        <v>243.43</v>
      </c>
      <c r="AD61" s="94" t="n">
        <f aca="false">($W$30*AC61)/$S$41</f>
        <v>32.6348537267871</v>
      </c>
      <c r="AE61" s="95" t="n">
        <v>7.45</v>
      </c>
      <c r="AF61" s="94" t="n">
        <f aca="false">($W$30*AE61)/$S$41</f>
        <v>0.99876621724752</v>
      </c>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row>
    <row r="62" customFormat="false" ht="15" hidden="false" customHeight="false" outlineLevel="0" collapsed="false">
      <c r="A62" s="96" t="s">
        <v>160</v>
      </c>
      <c r="B62" s="97" t="s">
        <v>81</v>
      </c>
      <c r="C62" s="97" t="s">
        <v>73</v>
      </c>
      <c r="D62" s="98" t="s">
        <v>168</v>
      </c>
      <c r="E62" s="92" t="n">
        <v>78.93</v>
      </c>
      <c r="F62" s="93" t="n">
        <v>1509.82</v>
      </c>
      <c r="G62" s="94" t="n">
        <f aca="false">(($F$30+$F$31+$G$31)*F62)/$K$19</f>
        <v>169.091390231493</v>
      </c>
      <c r="H62" s="93" t="n">
        <v>43.5</v>
      </c>
      <c r="I62" s="94" t="n">
        <f aca="false">(($F$30+$F$31+$G$31)*H62)/$K$19</f>
        <v>4.87175655049606</v>
      </c>
      <c r="J62" s="95" t="n">
        <v>0.01</v>
      </c>
      <c r="K62" s="94" t="n">
        <f aca="false">(($F$30+$F$31+$G$31)*J62)/$K$19</f>
        <v>0.00111994403459679</v>
      </c>
      <c r="L62" s="93" t="n">
        <v>233.66</v>
      </c>
      <c r="M62" s="94" t="n">
        <f aca="false">(($F$30+$F$31+$G$31)*L62)/$K$19</f>
        <v>26.1686123123887</v>
      </c>
      <c r="N62" s="95" t="n">
        <v>7.46</v>
      </c>
      <c r="O62" s="94" t="n">
        <f aca="false">(($F$30+$F$31+$G$31)*N62)/$K$19</f>
        <v>0.835478249809209</v>
      </c>
      <c r="P62" s="88"/>
      <c r="Q62" s="88"/>
      <c r="R62" s="96" t="s">
        <v>160</v>
      </c>
      <c r="S62" s="97" t="s">
        <v>81</v>
      </c>
      <c r="T62" s="97" t="s">
        <v>73</v>
      </c>
      <c r="U62" s="98" t="s">
        <v>168</v>
      </c>
      <c r="V62" s="92" t="n">
        <v>78.93</v>
      </c>
      <c r="W62" s="93" t="n">
        <v>1509.82</v>
      </c>
      <c r="X62" s="94" t="n">
        <f aca="false">(($W$31+$W$32)*W62)/$S$41</f>
        <v>169.091390231493</v>
      </c>
      <c r="Y62" s="93" t="n">
        <v>43.5</v>
      </c>
      <c r="Z62" s="94" t="n">
        <f aca="false">(($W$31+$W$32)*Y62)/$S$41</f>
        <v>4.87175655049606</v>
      </c>
      <c r="AA62" s="95" t="n">
        <v>0.01</v>
      </c>
      <c r="AB62" s="94" t="n">
        <f aca="false">(($W$31+$W$32)*AA62)/$S$41</f>
        <v>0.0011199440345968</v>
      </c>
      <c r="AC62" s="93" t="n">
        <v>233.66</v>
      </c>
      <c r="AD62" s="94" t="n">
        <f aca="false">(($W$31+$W$32)*AC62)/$S$41</f>
        <v>26.1686123123887</v>
      </c>
      <c r="AE62" s="95" t="n">
        <v>7.46</v>
      </c>
      <c r="AF62" s="94" t="n">
        <f aca="false">(($W$31+$W$32)*AE62)/$S$41</f>
        <v>0.835478249809209</v>
      </c>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row>
    <row r="63" customFormat="false" ht="15" hidden="false" customHeight="false" outlineLevel="0" collapsed="false">
      <c r="A63" s="96" t="s">
        <v>160</v>
      </c>
      <c r="B63" s="97" t="s">
        <v>81</v>
      </c>
      <c r="C63" s="97" t="s">
        <v>75</v>
      </c>
      <c r="D63" s="98" t="s">
        <v>169</v>
      </c>
      <c r="E63" s="92" t="n">
        <v>78.93</v>
      </c>
      <c r="F63" s="93" t="n">
        <v>1167.53</v>
      </c>
      <c r="G63" s="94" t="n">
        <f aca="false">(($F$32+$F$33+$F$34+$F$35+$I$32)*F63)/$K$19</f>
        <v>284.531605189519</v>
      </c>
      <c r="H63" s="93" t="n">
        <v>43.5</v>
      </c>
      <c r="I63" s="94" t="n">
        <f aca="false">(($F$32+$F$33+$F$34+$F$35+$I$32)*H63)/$K$19</f>
        <v>10.6011193080641</v>
      </c>
      <c r="J63" s="95" t="n">
        <v>0.01</v>
      </c>
      <c r="K63" s="94" t="n">
        <f aca="false">(($F$32+$F$33+$F$34+$F$35+$I$32)*J63)/$K$19</f>
        <v>0.00243703892139405</v>
      </c>
      <c r="L63" s="93" t="n">
        <v>233.66</v>
      </c>
      <c r="M63" s="94" t="n">
        <f aca="false">(($F$32+$F$33+$F$34+$F$35+$I$32)*L63)/$K$19</f>
        <v>56.9438514372933</v>
      </c>
      <c r="N63" s="95" t="n">
        <v>6.34</v>
      </c>
      <c r="O63" s="94" t="n">
        <f aca="false">(($F$32+$F$33+$F$34+$F$35+$I$32)*N63)/$K$19</f>
        <v>1.54508267616383</v>
      </c>
      <c r="P63" s="88"/>
      <c r="Q63" s="88"/>
      <c r="R63" s="96" t="s">
        <v>160</v>
      </c>
      <c r="S63" s="97" t="s">
        <v>81</v>
      </c>
      <c r="T63" s="97" t="s">
        <v>75</v>
      </c>
      <c r="U63" s="98" t="s">
        <v>169</v>
      </c>
      <c r="V63" s="92" t="n">
        <v>78.93</v>
      </c>
      <c r="W63" s="93" t="n">
        <v>1167.53</v>
      </c>
      <c r="X63" s="94" t="n">
        <f aca="false">(($W$33+$W$34+$W$35+$W$36)*W63)/$S$41</f>
        <v>284.531605189519</v>
      </c>
      <c r="Y63" s="93" t="n">
        <v>43.5</v>
      </c>
      <c r="Z63" s="94" t="n">
        <f aca="false">(($W$33+$W$34+$W$35+$W$36)*Y63)/$S$41</f>
        <v>10.6011193080641</v>
      </c>
      <c r="AA63" s="95" t="n">
        <v>0.01</v>
      </c>
      <c r="AB63" s="94" t="n">
        <f aca="false">(($W$33+$W$34+$W$35+$W$36)*AA63)/$S$41</f>
        <v>0.00243703892139405</v>
      </c>
      <c r="AC63" s="93" t="n">
        <v>233.66</v>
      </c>
      <c r="AD63" s="94" t="n">
        <f aca="false">(($W$33+$W$34+$W$35+$W$36)*AC63)/$S$41</f>
        <v>56.9438514372933</v>
      </c>
      <c r="AE63" s="95" t="n">
        <v>6.34</v>
      </c>
      <c r="AF63" s="94" t="n">
        <f aca="false">(($W$33+$W$34+$W$35+$W$36)*AE63)/$S$41</f>
        <v>1.54508267616383</v>
      </c>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88"/>
      <c r="HS63" s="88"/>
      <c r="HT63" s="88"/>
      <c r="HU63" s="88"/>
      <c r="HV63" s="88"/>
      <c r="HW63" s="88"/>
      <c r="HX63" s="88"/>
      <c r="HY63" s="88"/>
      <c r="HZ63" s="88"/>
      <c r="IA63" s="88"/>
      <c r="IB63" s="88"/>
      <c r="IC63" s="88"/>
      <c r="ID63" s="88"/>
      <c r="IE63" s="88"/>
      <c r="IF63" s="88"/>
      <c r="IG63" s="88"/>
      <c r="IH63" s="88"/>
      <c r="II63" s="88"/>
      <c r="IJ63" s="88"/>
      <c r="IK63" s="88"/>
      <c r="IL63" s="88"/>
      <c r="IM63" s="88"/>
      <c r="IN63" s="88"/>
      <c r="IO63" s="88"/>
      <c r="IP63" s="88"/>
      <c r="IQ63" s="88"/>
      <c r="IR63" s="88"/>
    </row>
    <row r="64" customFormat="false" ht="15" hidden="false" customHeight="false" outlineLevel="0" collapsed="false">
      <c r="A64" s="96" t="s">
        <v>160</v>
      </c>
      <c r="B64" s="97" t="s">
        <v>81</v>
      </c>
      <c r="C64" s="97" t="s">
        <v>77</v>
      </c>
      <c r="D64" s="98" t="s">
        <v>172</v>
      </c>
      <c r="E64" s="92" t="n">
        <v>78.93</v>
      </c>
      <c r="F64" s="93" t="n">
        <v>515.59</v>
      </c>
      <c r="G64" s="94" t="n">
        <f aca="false">($F$36*F64)/$K$19</f>
        <v>4.82013037395065</v>
      </c>
      <c r="H64" s="93" t="n">
        <v>43.5</v>
      </c>
      <c r="I64" s="94" t="n">
        <f aca="false">($F$36*H64)/$K$19</f>
        <v>0.406671330450267</v>
      </c>
      <c r="J64" s="95" t="n">
        <v>0.01</v>
      </c>
      <c r="K64" s="94" t="n">
        <f aca="false">($F$36*J64)/$K$19</f>
        <v>9.34876621724752E-005</v>
      </c>
      <c r="L64" s="93" t="n">
        <v>233.66</v>
      </c>
      <c r="M64" s="94" t="n">
        <f aca="false">($F$36*L64)/$K$19</f>
        <v>2.18443271432206</v>
      </c>
      <c r="N64" s="95" t="n">
        <v>6.34</v>
      </c>
      <c r="O64" s="94" t="n">
        <f aca="false">($F$36*N64)/$K$19</f>
        <v>0.0592711778173493</v>
      </c>
      <c r="P64" s="88"/>
      <c r="Q64" s="88"/>
      <c r="R64" s="96" t="s">
        <v>160</v>
      </c>
      <c r="S64" s="97" t="s">
        <v>81</v>
      </c>
      <c r="T64" s="97" t="s">
        <v>77</v>
      </c>
      <c r="U64" s="98" t="s">
        <v>172</v>
      </c>
      <c r="V64" s="92" t="n">
        <v>78.93</v>
      </c>
      <c r="W64" s="93" t="n">
        <v>515.59</v>
      </c>
      <c r="X64" s="94" t="n">
        <f aca="false">($W$37*W64)/$S$41</f>
        <v>4.82013037395065</v>
      </c>
      <c r="Y64" s="93" t="n">
        <v>43.5</v>
      </c>
      <c r="Z64" s="94" t="n">
        <f aca="false">($W$37*Y64)/$S$41</f>
        <v>0.406671330450267</v>
      </c>
      <c r="AA64" s="95" t="n">
        <v>0.01</v>
      </c>
      <c r="AB64" s="94" t="n">
        <f aca="false">($W$37*AA64)/$S$41</f>
        <v>9.34876621724756E-005</v>
      </c>
      <c r="AC64" s="93" t="n">
        <v>233.66</v>
      </c>
      <c r="AD64" s="94" t="n">
        <f aca="false">($W$37*AC64)/$S$41</f>
        <v>2.18443271432206</v>
      </c>
      <c r="AE64" s="95" t="n">
        <v>6.34</v>
      </c>
      <c r="AF64" s="94" t="n">
        <f aca="false">($W$37*AE64)/$S$41</f>
        <v>0.0592711778173493</v>
      </c>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row>
    <row r="65" customFormat="false" ht="15" hidden="false" customHeight="false" outlineLevel="0" collapsed="false">
      <c r="A65" s="96" t="s">
        <v>160</v>
      </c>
      <c r="B65" s="97" t="s">
        <v>81</v>
      </c>
      <c r="C65" s="97" t="s">
        <v>85</v>
      </c>
      <c r="D65" s="98" t="s">
        <v>171</v>
      </c>
      <c r="E65" s="92" t="n">
        <v>78.93</v>
      </c>
      <c r="F65" s="93" t="n">
        <v>141.66</v>
      </c>
      <c r="G65" s="94" t="n">
        <f aca="false">($F$37*F65)/$K$19</f>
        <v>0.864879165606716</v>
      </c>
      <c r="H65" s="93" t="n">
        <v>43.5</v>
      </c>
      <c r="I65" s="94" t="n">
        <f aca="false">($F$37*H65)/$K$19</f>
        <v>0.265581277028746</v>
      </c>
      <c r="J65" s="95" t="n">
        <v>0.01</v>
      </c>
      <c r="K65" s="94" t="n">
        <f aca="false">($F$37*J65)/$K$19</f>
        <v>6.1053167133045E-005</v>
      </c>
      <c r="L65" s="93" t="n">
        <v>233.66</v>
      </c>
      <c r="M65" s="94" t="n">
        <f aca="false">($F$37*L65)/$K$19</f>
        <v>1.42656830323073</v>
      </c>
      <c r="N65" s="95" t="n">
        <v>6.34</v>
      </c>
      <c r="O65" s="94" t="n">
        <f aca="false">($F$37*N65)/$K$19</f>
        <v>0.0387077079623506</v>
      </c>
      <c r="P65" s="88"/>
      <c r="Q65" s="88"/>
      <c r="R65" s="96" t="s">
        <v>160</v>
      </c>
      <c r="S65" s="97" t="s">
        <v>81</v>
      </c>
      <c r="T65" s="97" t="s">
        <v>85</v>
      </c>
      <c r="U65" s="98" t="s">
        <v>171</v>
      </c>
      <c r="V65" s="92" t="n">
        <v>78.93</v>
      </c>
      <c r="W65" s="93" t="n">
        <v>141.66</v>
      </c>
      <c r="X65" s="94" t="n">
        <f aca="false">($W$38*W65)/$S$41</f>
        <v>0.864879165606716</v>
      </c>
      <c r="Y65" s="93" t="n">
        <v>43.5</v>
      </c>
      <c r="Z65" s="94" t="n">
        <f aca="false">($W$38*Y65)/$S$41</f>
        <v>0.265581277028746</v>
      </c>
      <c r="AA65" s="95" t="n">
        <v>0.01</v>
      </c>
      <c r="AB65" s="94" t="n">
        <f aca="false">($W$38*AA65)/$S$41</f>
        <v>6.10531671330451E-005</v>
      </c>
      <c r="AC65" s="93" t="n">
        <v>233.66</v>
      </c>
      <c r="AD65" s="94" t="n">
        <f aca="false">($W$38*AC65)/$S$41</f>
        <v>1.42656830323073</v>
      </c>
      <c r="AE65" s="95" t="n">
        <v>6.34</v>
      </c>
      <c r="AF65" s="94" t="n">
        <f aca="false">($W$38*AE65)/$S$41</f>
        <v>0.0387077079623506</v>
      </c>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row>
    <row r="66" customFormat="false" ht="15" hidden="false" customHeight="false" outlineLevel="0" collapsed="false">
      <c r="A66" s="96" t="s">
        <v>160</v>
      </c>
      <c r="B66" s="97" t="s">
        <v>86</v>
      </c>
      <c r="C66" s="97" t="s">
        <v>82</v>
      </c>
      <c r="D66" s="98" t="s">
        <v>161</v>
      </c>
      <c r="E66" s="92" t="n">
        <v>60.38</v>
      </c>
      <c r="F66" s="93" t="n">
        <v>2465.51</v>
      </c>
      <c r="G66" s="94" t="n">
        <f aca="false">($C$25*F66)/$K$19</f>
        <v>4.39037649453065</v>
      </c>
      <c r="H66" s="93" t="n">
        <v>43.3</v>
      </c>
      <c r="I66" s="94" t="n">
        <f aca="false">(E25*H66)/$K$19</f>
        <v>0</v>
      </c>
      <c r="J66" s="93" t="n">
        <v>46.23</v>
      </c>
      <c r="K66" s="94" t="n">
        <f aca="false">($C$25*J66)/$K$19</f>
        <v>0.0823225642330196</v>
      </c>
      <c r="L66" s="93" t="n">
        <v>181.23</v>
      </c>
      <c r="M66" s="94" t="n">
        <f aca="false">($C$25*L66)/$K$19</f>
        <v>0.322719409819384</v>
      </c>
      <c r="N66" s="93" t="n">
        <v>0</v>
      </c>
      <c r="O66" s="94" t="n">
        <f aca="false">($C$25*N66)/$K$19</f>
        <v>0</v>
      </c>
      <c r="P66" s="88"/>
      <c r="Q66" s="88"/>
      <c r="R66" s="96" t="s">
        <v>160</v>
      </c>
      <c r="S66" s="97" t="s">
        <v>86</v>
      </c>
      <c r="T66" s="97" t="s">
        <v>82</v>
      </c>
      <c r="U66" s="98" t="s">
        <v>161</v>
      </c>
      <c r="V66" s="92" t="n">
        <v>60.38</v>
      </c>
      <c r="W66" s="93" t="n">
        <v>2465.51</v>
      </c>
      <c r="X66" s="94" t="n">
        <f aca="false">($U$26*W66)/$S$41</f>
        <v>4.39037649453066</v>
      </c>
      <c r="Y66" s="93" t="n">
        <v>43.3</v>
      </c>
      <c r="Z66" s="94" t="n">
        <f aca="false">($U$26*Y66)/$S$41</f>
        <v>0.0771050623251082</v>
      </c>
      <c r="AA66" s="93" t="n">
        <v>46.23</v>
      </c>
      <c r="AB66" s="94" t="n">
        <f aca="false">($U$26*AA66)/$S$41</f>
        <v>0.0823225642330197</v>
      </c>
      <c r="AC66" s="93" t="n">
        <v>181.23</v>
      </c>
      <c r="AD66" s="94" t="n">
        <f aca="false">($U$26*AC66)/$S$41</f>
        <v>0.322719409819385</v>
      </c>
      <c r="AE66" s="93" t="n">
        <v>0</v>
      </c>
      <c r="AF66" s="94" t="n">
        <f aca="false">($U$26*AE66)/$S$41</f>
        <v>0</v>
      </c>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row>
    <row r="67" customFormat="false" ht="15" hidden="false" customHeight="false" outlineLevel="0" collapsed="false">
      <c r="A67" s="96" t="s">
        <v>160</v>
      </c>
      <c r="B67" s="97" t="s">
        <v>86</v>
      </c>
      <c r="C67" s="97" t="s">
        <v>162</v>
      </c>
      <c r="D67" s="98" t="s">
        <v>163</v>
      </c>
      <c r="E67" s="92" t="n">
        <v>64.34</v>
      </c>
      <c r="F67" s="93" t="n">
        <v>443.48</v>
      </c>
      <c r="G67" s="94" t="n">
        <f aca="false">($C$26*F67)/$K$19</f>
        <v>0.141020096667515</v>
      </c>
      <c r="H67" s="93" t="n">
        <v>42.99</v>
      </c>
      <c r="I67" s="94" t="n">
        <f aca="false">(E26*H67)/$K$19</f>
        <v>0</v>
      </c>
      <c r="J67" s="93" t="n">
        <v>46.21</v>
      </c>
      <c r="K67" s="94" t="n">
        <f aca="false">($C$26*J67)/$K$19</f>
        <v>0.0146940981938438</v>
      </c>
      <c r="L67" s="93" t="n">
        <v>193.14</v>
      </c>
      <c r="M67" s="94" t="n">
        <f aca="false">($C$26*L67)/$K$19</f>
        <v>0.0614156703128975</v>
      </c>
      <c r="N67" s="93" t="n">
        <v>18.75</v>
      </c>
      <c r="O67" s="94" t="n">
        <f aca="false">($C$26*N67)/$K$19</f>
        <v>0.00596222335283643</v>
      </c>
      <c r="P67" s="88"/>
      <c r="Q67" s="88"/>
      <c r="R67" s="96" t="s">
        <v>160</v>
      </c>
      <c r="S67" s="97" t="s">
        <v>86</v>
      </c>
      <c r="T67" s="97" t="s">
        <v>162</v>
      </c>
      <c r="U67" s="98" t="s">
        <v>163</v>
      </c>
      <c r="V67" s="92" t="n">
        <v>64.34</v>
      </c>
      <c r="W67" s="93" t="n">
        <v>443.48</v>
      </c>
      <c r="X67" s="94" t="n">
        <f aca="false">($U$27*W67)/$S$41</f>
        <v>0.141020096667515</v>
      </c>
      <c r="Y67" s="93" t="n">
        <v>42.99</v>
      </c>
      <c r="Z67" s="94" t="n">
        <f aca="false">($U$27*Y67)/$S$41</f>
        <v>0.0136701857033834</v>
      </c>
      <c r="AA67" s="93" t="n">
        <v>46.21</v>
      </c>
      <c r="AB67" s="94" t="n">
        <f aca="false">($U$27*AA67)/$S$41</f>
        <v>0.0146940981938438</v>
      </c>
      <c r="AC67" s="93" t="n">
        <v>193.14</v>
      </c>
      <c r="AD67" s="94" t="n">
        <f aca="false">($U$27*AC67)/$S$41</f>
        <v>0.0614156703128974</v>
      </c>
      <c r="AE67" s="93" t="n">
        <v>18.75</v>
      </c>
      <c r="AF67" s="94" t="n">
        <f aca="false">($U$27*AE67)/$S$41</f>
        <v>0.00596222335283642</v>
      </c>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row>
    <row r="68" customFormat="false" ht="15" hidden="false" customHeight="false" outlineLevel="0" collapsed="false">
      <c r="A68" s="96" t="s">
        <v>160</v>
      </c>
      <c r="B68" s="97" t="s">
        <v>86</v>
      </c>
      <c r="C68" s="97" t="s">
        <v>164</v>
      </c>
      <c r="D68" s="98" t="s">
        <v>165</v>
      </c>
      <c r="E68" s="92" t="n">
        <v>64.34</v>
      </c>
      <c r="F68" s="93" t="n">
        <v>201.03</v>
      </c>
      <c r="G68" s="94" t="n">
        <f aca="false">($C$27*F68)/$K$19</f>
        <v>0.166203892139405</v>
      </c>
      <c r="H68" s="93" t="n">
        <v>42.99</v>
      </c>
      <c r="I68" s="94" t="n">
        <f aca="false">(E27*H68)/$K$19</f>
        <v>0</v>
      </c>
      <c r="J68" s="93" t="n">
        <v>11.09</v>
      </c>
      <c r="K68" s="94" t="n">
        <f aca="false">($C$27*J68)/$K$19</f>
        <v>0.00916878656830323</v>
      </c>
      <c r="L68" s="93" t="n">
        <v>193.14</v>
      </c>
      <c r="M68" s="94" t="n">
        <f aca="false">($C$27*L68)/$K$19</f>
        <v>0.159680742813533</v>
      </c>
      <c r="N68" s="95" t="n">
        <v>8.49</v>
      </c>
      <c r="O68" s="94" t="n">
        <f aca="false">($C$27*N68)/$K$19</f>
        <v>0.00701920630882727</v>
      </c>
      <c r="P68" s="88"/>
      <c r="Q68" s="88"/>
      <c r="R68" s="96" t="s">
        <v>160</v>
      </c>
      <c r="S68" s="97" t="s">
        <v>86</v>
      </c>
      <c r="T68" s="97" t="s">
        <v>164</v>
      </c>
      <c r="U68" s="98" t="s">
        <v>165</v>
      </c>
      <c r="V68" s="92" t="n">
        <v>64.34</v>
      </c>
      <c r="W68" s="93" t="n">
        <v>201.03</v>
      </c>
      <c r="X68" s="94" t="n">
        <f aca="false">($U$28*W68)/$S$41</f>
        <v>0.166203892139405</v>
      </c>
      <c r="Y68" s="93" t="n">
        <v>42.99</v>
      </c>
      <c r="Z68" s="94" t="n">
        <f aca="false">($U$28*Y68)/$S$41</f>
        <v>0.0355424828287968</v>
      </c>
      <c r="AA68" s="93" t="n">
        <v>11.09</v>
      </c>
      <c r="AB68" s="94" t="n">
        <f aca="false">($U$28*AA68)/$S$41</f>
        <v>0.00916878656830323</v>
      </c>
      <c r="AC68" s="93" t="n">
        <v>193.14</v>
      </c>
      <c r="AD68" s="94" t="n">
        <f aca="false">($U$28*AC68)/$S$41</f>
        <v>0.159680742813533</v>
      </c>
      <c r="AE68" s="95" t="n">
        <v>8.49</v>
      </c>
      <c r="AF68" s="94" t="n">
        <f aca="false">($U$28*AE68)/$S$41</f>
        <v>0.00701920630882727</v>
      </c>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88"/>
      <c r="HS68" s="88"/>
      <c r="HT68" s="88"/>
      <c r="HU68" s="88"/>
      <c r="HV68" s="88"/>
      <c r="HW68" s="88"/>
      <c r="HX68" s="88"/>
      <c r="HY68" s="88"/>
      <c r="HZ68" s="88"/>
      <c r="IA68" s="88"/>
      <c r="IB68" s="88"/>
      <c r="IC68" s="88"/>
      <c r="ID68" s="88"/>
      <c r="IE68" s="88"/>
      <c r="IF68" s="88"/>
      <c r="IG68" s="88"/>
      <c r="IH68" s="88"/>
      <c r="II68" s="88"/>
      <c r="IJ68" s="88"/>
      <c r="IK68" s="88"/>
      <c r="IL68" s="88"/>
      <c r="IM68" s="88"/>
      <c r="IN68" s="88"/>
      <c r="IO68" s="88"/>
      <c r="IP68" s="88"/>
      <c r="IQ68" s="88"/>
      <c r="IR68" s="88"/>
    </row>
    <row r="69" customFormat="false" ht="15" hidden="false" customHeight="false" outlineLevel="0" collapsed="false">
      <c r="A69" s="96" t="s">
        <v>160</v>
      </c>
      <c r="B69" s="97" t="s">
        <v>86</v>
      </c>
      <c r="C69" s="97" t="s">
        <v>69</v>
      </c>
      <c r="D69" s="98" t="s">
        <v>166</v>
      </c>
      <c r="E69" s="92" t="n">
        <v>64.34</v>
      </c>
      <c r="F69" s="93" t="n">
        <v>108.63</v>
      </c>
      <c r="G69" s="94" t="n">
        <f aca="false">($C$28*F69)/$K$19</f>
        <v>0.0483598321037904</v>
      </c>
      <c r="H69" s="93" t="n">
        <v>41.78</v>
      </c>
      <c r="I69" s="94" t="n">
        <f aca="false">(E28*H69)/$K$19</f>
        <v>0</v>
      </c>
      <c r="J69" s="95" t="n">
        <v>2.81</v>
      </c>
      <c r="K69" s="94" t="n">
        <f aca="false">($C$28*J69)/$K$19</f>
        <v>0.00125095395573645</v>
      </c>
      <c r="L69" s="93" t="n">
        <v>193.14</v>
      </c>
      <c r="M69" s="94" t="n">
        <f aca="false">($C$28*L69)/$K$19</f>
        <v>0.0859819384380565</v>
      </c>
      <c r="N69" s="95" t="n">
        <v>3.74</v>
      </c>
      <c r="O69" s="94" t="n">
        <f aca="false">($C$28*N69)/$K$19</f>
        <v>0.00166497074535742</v>
      </c>
      <c r="P69" s="88"/>
      <c r="Q69" s="88"/>
      <c r="R69" s="96" t="s">
        <v>160</v>
      </c>
      <c r="S69" s="97" t="s">
        <v>86</v>
      </c>
      <c r="T69" s="97" t="s">
        <v>69</v>
      </c>
      <c r="U69" s="98" t="s">
        <v>166</v>
      </c>
      <c r="V69" s="92" t="n">
        <v>64.34</v>
      </c>
      <c r="W69" s="93" t="n">
        <v>108.63</v>
      </c>
      <c r="X69" s="94" t="n">
        <f aca="false">($U$29*W69)/$S$41</f>
        <v>0.0483598321037904</v>
      </c>
      <c r="Y69" s="93" t="n">
        <v>41.78</v>
      </c>
      <c r="Z69" s="94" t="n">
        <f aca="false">($U$29*Y69)/$S$41</f>
        <v>0.0185995929788858</v>
      </c>
      <c r="AA69" s="95" t="n">
        <v>2.81</v>
      </c>
      <c r="AB69" s="94" t="n">
        <f aca="false">($U$29*AA69)/$S$41</f>
        <v>0.00125095395573646</v>
      </c>
      <c r="AC69" s="93" t="n">
        <v>193.14</v>
      </c>
      <c r="AD69" s="94" t="n">
        <f aca="false">($U$29*AC69)/$S$41</f>
        <v>0.0859819384380566</v>
      </c>
      <c r="AE69" s="95" t="n">
        <v>3.74</v>
      </c>
      <c r="AF69" s="94" t="n">
        <f aca="false">($U$29*AE69)/$S$41</f>
        <v>0.00166497074535742</v>
      </c>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row>
    <row r="70" customFormat="false" ht="15" hidden="false" customHeight="false" outlineLevel="0" collapsed="false">
      <c r="A70" s="96" t="s">
        <v>160</v>
      </c>
      <c r="B70" s="97" t="s">
        <v>86</v>
      </c>
      <c r="C70" s="97" t="s">
        <v>71</v>
      </c>
      <c r="D70" s="98" t="s">
        <v>167</v>
      </c>
      <c r="E70" s="92" t="n">
        <v>64.34</v>
      </c>
      <c r="F70" s="93" t="n">
        <v>62.37</v>
      </c>
      <c r="G70" s="94" t="n">
        <f aca="false">($C$29*F70)/$K$19</f>
        <v>0.452186466547952</v>
      </c>
      <c r="H70" s="93" t="n">
        <v>41.78</v>
      </c>
      <c r="I70" s="94" t="n">
        <f aca="false">(E29*H70)/$K$19</f>
        <v>0</v>
      </c>
      <c r="J70" s="95" t="n">
        <v>1.81</v>
      </c>
      <c r="K70" s="94" t="n">
        <f aca="false">($C$29*J70)/$K$19</f>
        <v>0.0131226151106589</v>
      </c>
      <c r="L70" s="93" t="n">
        <v>193.14</v>
      </c>
      <c r="M70" s="94" t="n">
        <f aca="false">($C$29*L70)/$K$19</f>
        <v>1.40027728313406</v>
      </c>
      <c r="N70" s="95" t="n">
        <v>3.74</v>
      </c>
      <c r="O70" s="94" t="n">
        <f aca="false">($C$29*N70)/$K$19</f>
        <v>0.0271152378529636</v>
      </c>
      <c r="P70" s="88"/>
      <c r="Q70" s="88"/>
      <c r="R70" s="96" t="s">
        <v>160</v>
      </c>
      <c r="S70" s="97" t="s">
        <v>86</v>
      </c>
      <c r="T70" s="97" t="s">
        <v>71</v>
      </c>
      <c r="U70" s="98" t="s">
        <v>167</v>
      </c>
      <c r="V70" s="92" t="n">
        <v>64.34</v>
      </c>
      <c r="W70" s="93" t="n">
        <v>62.37</v>
      </c>
      <c r="X70" s="94" t="n">
        <f aca="false">($U$30*W70)/$S$41</f>
        <v>0.452186466547952</v>
      </c>
      <c r="Y70" s="93" t="n">
        <v>41.78</v>
      </c>
      <c r="Z70" s="94" t="n">
        <f aca="false">($U$30*Y70)/$S$41</f>
        <v>0.302907657084711</v>
      </c>
      <c r="AA70" s="95" t="n">
        <v>1.81</v>
      </c>
      <c r="AB70" s="94" t="n">
        <f aca="false">($U$30*AA70)/$S$41</f>
        <v>0.0131226151106589</v>
      </c>
      <c r="AC70" s="93" t="n">
        <v>193.14</v>
      </c>
      <c r="AD70" s="94" t="n">
        <f aca="false">($U$30*AC70)/$S$41</f>
        <v>1.40027728313406</v>
      </c>
      <c r="AE70" s="95" t="n">
        <v>3.74</v>
      </c>
      <c r="AF70" s="94" t="n">
        <f aca="false">($U$30*AE70)/$S$41</f>
        <v>0.0271152378529636</v>
      </c>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row>
    <row r="71" customFormat="false" ht="15" hidden="false" customHeight="false" outlineLevel="0" collapsed="false">
      <c r="A71" s="96" t="s">
        <v>160</v>
      </c>
      <c r="B71" s="97" t="s">
        <v>86</v>
      </c>
      <c r="C71" s="97" t="s">
        <v>73</v>
      </c>
      <c r="D71" s="98" t="s">
        <v>168</v>
      </c>
      <c r="E71" s="92" t="n">
        <v>64.34</v>
      </c>
      <c r="F71" s="93" t="n">
        <v>51.95</v>
      </c>
      <c r="G71" s="94" t="n">
        <f aca="false">(($C$30+$C$31)*F71)/$K$19</f>
        <v>0.0925082676163826</v>
      </c>
      <c r="H71" s="93" t="n">
        <v>42</v>
      </c>
      <c r="I71" s="94" t="n">
        <f aca="false">((E30+E31)*H71)/$K$19</f>
        <v>0</v>
      </c>
      <c r="J71" s="95" t="n">
        <v>1.81</v>
      </c>
      <c r="K71" s="94" t="n">
        <f aca="false">(($C$30+$C$31)*J71)/$K$19</f>
        <v>0.003223098448232</v>
      </c>
      <c r="L71" s="93" t="n">
        <v>193.14</v>
      </c>
      <c r="M71" s="94" t="n">
        <f aca="false">(($C$30+$C$31)*L71)/$K$19</f>
        <v>0.343927753752226</v>
      </c>
      <c r="N71" s="95" t="n">
        <v>0.96</v>
      </c>
      <c r="O71" s="94" t="n">
        <f aca="false">(($C$30+$C$31)*N71)/$K$19</f>
        <v>0.00170948867972526</v>
      </c>
      <c r="P71" s="88"/>
      <c r="Q71" s="88"/>
      <c r="R71" s="96" t="s">
        <v>160</v>
      </c>
      <c r="S71" s="97" t="s">
        <v>86</v>
      </c>
      <c r="T71" s="97" t="s">
        <v>73</v>
      </c>
      <c r="U71" s="98" t="s">
        <v>168</v>
      </c>
      <c r="V71" s="92" t="n">
        <v>64.34</v>
      </c>
      <c r="W71" s="93" t="n">
        <v>51.95</v>
      </c>
      <c r="X71" s="94" t="n">
        <f aca="false">(($U$31+$W$32)*W71)/$S$41</f>
        <v>3.83248537267871</v>
      </c>
      <c r="Y71" s="93" t="n">
        <v>42</v>
      </c>
      <c r="Z71" s="94" t="n">
        <f aca="false">(($U$31+$U$32)*Y71)/$S$41</f>
        <v>0.0747901297379802</v>
      </c>
      <c r="AA71" s="95" t="n">
        <v>1.81</v>
      </c>
      <c r="AB71" s="94" t="n">
        <f aca="false">(($U$31+$U$32)*AA71)/$S$41</f>
        <v>0.00322309844823201</v>
      </c>
      <c r="AC71" s="93" t="n">
        <v>193.14</v>
      </c>
      <c r="AD71" s="94" t="n">
        <f aca="false">(($U$31+$U$32)*AC71)/$S$41</f>
        <v>0.343927753752226</v>
      </c>
      <c r="AE71" s="95" t="n">
        <v>0.96</v>
      </c>
      <c r="AF71" s="94" t="n">
        <f aca="false">(($U$31+$U$32)*AE71)/$S$41</f>
        <v>0.00170948867972526</v>
      </c>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88"/>
      <c r="HS71" s="88"/>
      <c r="HT71" s="88"/>
      <c r="HU71" s="88"/>
      <c r="HV71" s="88"/>
      <c r="HW71" s="88"/>
      <c r="HX71" s="88"/>
      <c r="HY71" s="88"/>
      <c r="HZ71" s="88"/>
      <c r="IA71" s="88"/>
      <c r="IB71" s="88"/>
      <c r="IC71" s="88"/>
      <c r="ID71" s="88"/>
      <c r="IE71" s="88"/>
      <c r="IF71" s="88"/>
      <c r="IG71" s="88"/>
      <c r="IH71" s="88"/>
      <c r="II71" s="88"/>
      <c r="IJ71" s="88"/>
      <c r="IK71" s="88"/>
      <c r="IL71" s="88"/>
      <c r="IM71" s="88"/>
      <c r="IN71" s="88"/>
      <c r="IO71" s="88"/>
      <c r="IP71" s="88"/>
      <c r="IQ71" s="88"/>
      <c r="IR71" s="88"/>
    </row>
    <row r="72" customFormat="false" ht="15" hidden="false" customHeight="false" outlineLevel="0" collapsed="false">
      <c r="A72" s="96" t="s">
        <v>160</v>
      </c>
      <c r="B72" s="97" t="s">
        <v>86</v>
      </c>
      <c r="C72" s="97" t="s">
        <v>75</v>
      </c>
      <c r="D72" s="98" t="s">
        <v>173</v>
      </c>
      <c r="E72" s="92" t="n">
        <v>67.27</v>
      </c>
      <c r="F72" s="93" t="n">
        <v>24.59</v>
      </c>
      <c r="G72" s="94" t="n">
        <f aca="false">(($C$32+$C$33+$C$34+$C$35)*F72)/$K$19</f>
        <v>0.181406766726024</v>
      </c>
      <c r="H72" s="93" t="n">
        <v>42.02</v>
      </c>
      <c r="I72" s="94" t="n">
        <f aca="false">((E32+E33+E34+E35)*H72)/$K$19</f>
        <v>0</v>
      </c>
      <c r="J72" s="95" t="n">
        <v>0.46</v>
      </c>
      <c r="K72" s="94" t="n">
        <f aca="false">(($C$32+$C$33+$C$34+$C$35)*J72)/$K$19</f>
        <v>0.00339353853981175</v>
      </c>
      <c r="L72" s="93" t="n">
        <v>201.92</v>
      </c>
      <c r="M72" s="94" t="n">
        <f aca="false">(($C$32+$C$33+$C$34+$C$35)*L72)/$K$19</f>
        <v>1.48961587382345</v>
      </c>
      <c r="N72" s="95" t="n">
        <v>0.93</v>
      </c>
      <c r="O72" s="94" t="n">
        <f aca="false">(($C$32+$C$33+$C$34+$C$35)*N72)/$K$19</f>
        <v>0.00686084965657594</v>
      </c>
      <c r="P72" s="88"/>
      <c r="Q72" s="88"/>
      <c r="R72" s="96" t="s">
        <v>160</v>
      </c>
      <c r="S72" s="97" t="s">
        <v>86</v>
      </c>
      <c r="T72" s="97" t="s">
        <v>75</v>
      </c>
      <c r="U72" s="98" t="s">
        <v>173</v>
      </c>
      <c r="V72" s="92" t="n">
        <v>67.27</v>
      </c>
      <c r="W72" s="93" t="n">
        <v>24.59</v>
      </c>
      <c r="X72" s="94" t="n">
        <f aca="false">(($U$33+$U$34+$U$35+$U$36+$U$37+$U$38)*W72)/$S$41</f>
        <v>0.189226023912491</v>
      </c>
      <c r="Y72" s="93" t="n">
        <v>42.02</v>
      </c>
      <c r="Z72" s="94" t="n">
        <f aca="false">(($U$33+$U$34+$U$35+$U$36+$U$37+$U$38)*Y72)/$S$41</f>
        <v>0.323354108369372</v>
      </c>
      <c r="AA72" s="95" t="n">
        <v>0.46</v>
      </c>
      <c r="AB72" s="94" t="n">
        <f aca="false">(($U$33+$U$34+$U$35+$U$36+$U$37+$U$38)*AA72)/$S$41</f>
        <v>0.00353981175273468</v>
      </c>
      <c r="AC72" s="93" t="n">
        <v>201.92</v>
      </c>
      <c r="AD72" s="94" t="n">
        <f aca="false">(($U$33+$U$34+$U$35+$U$36+$U$37+$U$38)*AC72)/$S$41</f>
        <v>1.55382345459171</v>
      </c>
      <c r="AE72" s="95" t="n">
        <v>0.93</v>
      </c>
      <c r="AF72" s="94" t="n">
        <f aca="false">(($U$33+$U$34+$U$35+$U$36+$U$37+$U$38)*AE72)/$S$41</f>
        <v>0.00715657593487663</v>
      </c>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88"/>
      <c r="HS72" s="88"/>
      <c r="HT72" s="88"/>
      <c r="HU72" s="88"/>
      <c r="HV72" s="88"/>
      <c r="HW72" s="88"/>
      <c r="HX72" s="88"/>
      <c r="HY72" s="88"/>
      <c r="HZ72" s="88"/>
      <c r="IA72" s="88"/>
      <c r="IB72" s="88"/>
      <c r="IC72" s="88"/>
      <c r="ID72" s="88"/>
      <c r="IE72" s="88"/>
      <c r="IF72" s="88"/>
      <c r="IG72" s="88"/>
      <c r="IH72" s="88"/>
      <c r="II72" s="88"/>
      <c r="IJ72" s="88"/>
      <c r="IK72" s="88"/>
      <c r="IL72" s="88"/>
      <c r="IM72" s="88"/>
      <c r="IN72" s="88"/>
      <c r="IO72" s="88"/>
      <c r="IP72" s="88"/>
      <c r="IQ72" s="88"/>
      <c r="IR72" s="88"/>
    </row>
    <row r="73" customFormat="false" ht="15" hidden="false" customHeight="false" outlineLevel="0" collapsed="false">
      <c r="A73" s="96" t="s">
        <v>160</v>
      </c>
      <c r="B73" s="97" t="s">
        <v>95</v>
      </c>
      <c r="C73" s="97" t="s">
        <v>82</v>
      </c>
      <c r="D73" s="98" t="s">
        <v>161</v>
      </c>
      <c r="E73" s="92" t="n">
        <v>65.27</v>
      </c>
      <c r="F73" s="93" t="n">
        <v>2468.7</v>
      </c>
      <c r="G73" s="94" t="n">
        <f aca="false">(($D$25+$J$25)*F73)/$K$19</f>
        <v>0.314004070211142</v>
      </c>
      <c r="H73" s="93" t="n">
        <v>43.36</v>
      </c>
      <c r="I73" s="94" t="n">
        <f aca="false">(($D$25+$J$25)*H73)/$K$19</f>
        <v>0.00551513609768507</v>
      </c>
      <c r="J73" s="93" t="n">
        <v>54.5</v>
      </c>
      <c r="K73" s="94" t="n">
        <f aca="false">(($D$25+$J$25)*J73)/$K$19</f>
        <v>0.00693207835156449</v>
      </c>
      <c r="L73" s="93" t="n">
        <v>180.18</v>
      </c>
      <c r="M73" s="94" t="n">
        <f aca="false">(($D$25+$J$25)*L73)/$K$19</f>
        <v>0.0229178326125668</v>
      </c>
      <c r="N73" s="95" t="n">
        <v>7.58</v>
      </c>
      <c r="O73" s="94" t="n">
        <f aca="false">(($D$25+$J$25)*N73)/$K$19</f>
        <v>0.000964131264309336</v>
      </c>
      <c r="P73" s="88"/>
      <c r="Q73" s="88"/>
      <c r="R73" s="96" t="s">
        <v>160</v>
      </c>
      <c r="S73" s="97" t="s">
        <v>95</v>
      </c>
      <c r="T73" s="97" t="s">
        <v>82</v>
      </c>
      <c r="U73" s="98" t="s">
        <v>161</v>
      </c>
      <c r="V73" s="92" t="n">
        <v>65.27</v>
      </c>
      <c r="W73" s="93" t="n">
        <v>2468.7</v>
      </c>
      <c r="X73" s="94" t="n">
        <f aca="false">(($V$26)*W73)/$S$41</f>
        <v>0.314004070211142</v>
      </c>
      <c r="Y73" s="93" t="n">
        <v>43.36</v>
      </c>
      <c r="Z73" s="94" t="n">
        <f aca="false">(($V$26)*Y73)/$S$41</f>
        <v>0.00551513609768506</v>
      </c>
      <c r="AA73" s="93" t="n">
        <v>54.5</v>
      </c>
      <c r="AB73" s="94" t="n">
        <f aca="false">(($V$26)*AA73)/$S$41</f>
        <v>0.00693207835156448</v>
      </c>
      <c r="AC73" s="93" t="n">
        <v>180.18</v>
      </c>
      <c r="AD73" s="94" t="n">
        <f aca="false">(($V$26)*AC73)/$S$41</f>
        <v>0.0229178326125668</v>
      </c>
      <c r="AE73" s="95" t="n">
        <v>7.58</v>
      </c>
      <c r="AF73" s="94" t="n">
        <f aca="false">(($V$26)*AE73)/$S$41</f>
        <v>0.000964131264309335</v>
      </c>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8"/>
      <c r="GU73" s="88"/>
      <c r="GV73" s="88"/>
      <c r="GW73" s="88"/>
      <c r="GX73" s="88"/>
      <c r="GY73" s="88"/>
      <c r="GZ73" s="88"/>
      <c r="HA73" s="88"/>
      <c r="HB73" s="88"/>
      <c r="HC73" s="88"/>
      <c r="HD73" s="88"/>
      <c r="HE73" s="88"/>
      <c r="HF73" s="88"/>
      <c r="HG73" s="88"/>
      <c r="HH73" s="88"/>
      <c r="HI73" s="88"/>
      <c r="HJ73" s="88"/>
      <c r="HK73" s="88"/>
      <c r="HL73" s="88"/>
      <c r="HM73" s="88"/>
      <c r="HN73" s="88"/>
      <c r="HO73" s="88"/>
      <c r="HP73" s="88"/>
      <c r="HQ73" s="88"/>
      <c r="HR73" s="88"/>
      <c r="HS73" s="88"/>
      <c r="HT73" s="88"/>
      <c r="HU73" s="88"/>
      <c r="HV73" s="88"/>
      <c r="HW73" s="88"/>
      <c r="HX73" s="88"/>
      <c r="HY73" s="88"/>
      <c r="HZ73" s="88"/>
      <c r="IA73" s="88"/>
      <c r="IB73" s="88"/>
      <c r="IC73" s="88"/>
      <c r="ID73" s="88"/>
      <c r="IE73" s="88"/>
      <c r="IF73" s="88"/>
      <c r="IG73" s="88"/>
      <c r="IH73" s="88"/>
      <c r="II73" s="88"/>
      <c r="IJ73" s="88"/>
      <c r="IK73" s="88"/>
      <c r="IL73" s="88"/>
      <c r="IM73" s="88"/>
      <c r="IN73" s="88"/>
      <c r="IO73" s="88"/>
      <c r="IP73" s="88"/>
      <c r="IQ73" s="88"/>
      <c r="IR73" s="88"/>
    </row>
    <row r="74" customFormat="false" ht="15" hidden="false" customHeight="false" outlineLevel="0" collapsed="false">
      <c r="A74" s="96" t="s">
        <v>160</v>
      </c>
      <c r="B74" s="97" t="s">
        <v>95</v>
      </c>
      <c r="C74" s="97" t="s">
        <v>162</v>
      </c>
      <c r="D74" s="98" t="s">
        <v>163</v>
      </c>
      <c r="E74" s="92" t="n">
        <v>66.79</v>
      </c>
      <c r="F74" s="93" t="n">
        <v>442.8</v>
      </c>
      <c r="G74" s="94" t="n">
        <f aca="false">(($D$26+$J$26)*F74)/$K$19</f>
        <v>0</v>
      </c>
      <c r="H74" s="93" t="n">
        <v>43.36</v>
      </c>
      <c r="I74" s="94" t="n">
        <f aca="false">(($D$26+$J$26)*H74)/$K$19</f>
        <v>0</v>
      </c>
      <c r="J74" s="93" t="n">
        <v>60.71</v>
      </c>
      <c r="K74" s="94" t="n">
        <f aca="false">(($D$26+$J$26)*J74)/$K$19</f>
        <v>0</v>
      </c>
      <c r="L74" s="93" t="n">
        <v>184.39</v>
      </c>
      <c r="M74" s="94" t="n">
        <f aca="false">(($D$26+$J$26)*L74)/$K$19</f>
        <v>0</v>
      </c>
      <c r="N74" s="93" t="n">
        <v>12.47</v>
      </c>
      <c r="O74" s="94" t="n">
        <f aca="false">(($D$26+$J$26)*N74)/$K$19</f>
        <v>0</v>
      </c>
      <c r="P74" s="88"/>
      <c r="Q74" s="88"/>
      <c r="R74" s="96" t="s">
        <v>160</v>
      </c>
      <c r="S74" s="97" t="s">
        <v>95</v>
      </c>
      <c r="T74" s="97" t="s">
        <v>162</v>
      </c>
      <c r="U74" s="98" t="s">
        <v>163</v>
      </c>
      <c r="V74" s="92" t="n">
        <v>66.79</v>
      </c>
      <c r="W74" s="93" t="n">
        <v>442.8</v>
      </c>
      <c r="X74" s="94" t="n">
        <f aca="false">(($V$27)*W74)/$S$41</f>
        <v>0</v>
      </c>
      <c r="Y74" s="93" t="n">
        <v>43.36</v>
      </c>
      <c r="Z74" s="94" t="n">
        <f aca="false">(($V$27)*Y74)/$S$41</f>
        <v>0</v>
      </c>
      <c r="AA74" s="93" t="n">
        <v>60.71</v>
      </c>
      <c r="AB74" s="94" t="n">
        <f aca="false">(($V$27)*AA74)/$S$41</f>
        <v>0</v>
      </c>
      <c r="AC74" s="93" t="n">
        <v>184.39</v>
      </c>
      <c r="AD74" s="94" t="n">
        <f aca="false">(($V$27)*AC74)/$S$41</f>
        <v>0</v>
      </c>
      <c r="AE74" s="93" t="n">
        <v>12.47</v>
      </c>
      <c r="AF74" s="94" t="n">
        <f aca="false">(($V$27)*AE74)/$S$41</f>
        <v>0</v>
      </c>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88"/>
      <c r="EY74" s="88"/>
      <c r="EZ74" s="88"/>
      <c r="FA74" s="88"/>
      <c r="FB74" s="88"/>
      <c r="FC74" s="88"/>
      <c r="FD74" s="88"/>
      <c r="FE74" s="88"/>
      <c r="FF74" s="88"/>
      <c r="FG74" s="88"/>
      <c r="FH74" s="88"/>
      <c r="FI74" s="88"/>
      <c r="FJ74" s="88"/>
      <c r="FK74" s="88"/>
      <c r="FL74" s="88"/>
      <c r="FM74" s="88"/>
      <c r="FN74" s="88"/>
      <c r="FO74" s="88"/>
      <c r="FP74" s="88"/>
      <c r="FQ74" s="88"/>
      <c r="FR74" s="88"/>
      <c r="FS74" s="88"/>
      <c r="FT74" s="88"/>
      <c r="FU74" s="88"/>
      <c r="FV74" s="88"/>
      <c r="FW74" s="88"/>
      <c r="FX74" s="88"/>
      <c r="FY74" s="88"/>
      <c r="FZ74" s="88"/>
      <c r="GA74" s="88"/>
      <c r="GB74" s="88"/>
      <c r="GC74" s="88"/>
      <c r="GD74" s="88"/>
      <c r="GE74" s="88"/>
      <c r="GF74" s="88"/>
      <c r="GG74" s="88"/>
      <c r="GH74" s="88"/>
      <c r="GI74" s="88"/>
      <c r="GJ74" s="88"/>
      <c r="GK74" s="88"/>
      <c r="GL74" s="88"/>
      <c r="GM74" s="88"/>
      <c r="GN74" s="88"/>
      <c r="GO74" s="88"/>
      <c r="GP74" s="88"/>
      <c r="GQ74" s="88"/>
      <c r="GR74" s="88"/>
      <c r="GS74" s="88"/>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88"/>
      <c r="HS74" s="88"/>
      <c r="HT74" s="88"/>
      <c r="HU74" s="88"/>
      <c r="HV74" s="88"/>
      <c r="HW74" s="88"/>
      <c r="HX74" s="88"/>
      <c r="HY74" s="88"/>
      <c r="HZ74" s="88"/>
      <c r="IA74" s="88"/>
      <c r="IB74" s="88"/>
      <c r="IC74" s="88"/>
      <c r="ID74" s="88"/>
      <c r="IE74" s="88"/>
      <c r="IF74" s="88"/>
      <c r="IG74" s="88"/>
      <c r="IH74" s="88"/>
      <c r="II74" s="88"/>
      <c r="IJ74" s="88"/>
      <c r="IK74" s="88"/>
      <c r="IL74" s="88"/>
      <c r="IM74" s="88"/>
      <c r="IN74" s="88"/>
      <c r="IO74" s="88"/>
      <c r="IP74" s="88"/>
      <c r="IQ74" s="88"/>
      <c r="IR74" s="88"/>
    </row>
    <row r="75" customFormat="false" ht="15" hidden="false" customHeight="false" outlineLevel="0" collapsed="false">
      <c r="A75" s="96" t="s">
        <v>160</v>
      </c>
      <c r="B75" s="97" t="s">
        <v>95</v>
      </c>
      <c r="C75" s="97" t="s">
        <v>164</v>
      </c>
      <c r="D75" s="98" t="s">
        <v>165</v>
      </c>
      <c r="E75" s="92" t="n">
        <v>66.79</v>
      </c>
      <c r="F75" s="93" t="n">
        <v>200.98</v>
      </c>
      <c r="G75" s="94" t="n">
        <f aca="false">(($D$27+$J$27)*F75)/$K$19</f>
        <v>0</v>
      </c>
      <c r="H75" s="93" t="n">
        <v>43.36</v>
      </c>
      <c r="I75" s="94" t="n">
        <f aca="false">(($D$27+$J$27)*H75)/$K$19</f>
        <v>0</v>
      </c>
      <c r="J75" s="93" t="n">
        <v>26.3</v>
      </c>
      <c r="K75" s="94" t="n">
        <f aca="false">(($D$27+$J$27)*J75)/$K$19</f>
        <v>0</v>
      </c>
      <c r="L75" s="93" t="n">
        <v>184.39</v>
      </c>
      <c r="M75" s="94" t="n">
        <f aca="false">(($D$27+$J$27)*L75)/$K$19</f>
        <v>0</v>
      </c>
      <c r="N75" s="95" t="n">
        <v>6.44</v>
      </c>
      <c r="O75" s="94" t="n">
        <f aca="false">(($D$27+$J$27)*N75)/$K$19</f>
        <v>0</v>
      </c>
      <c r="P75" s="88"/>
      <c r="Q75" s="88"/>
      <c r="R75" s="96" t="s">
        <v>160</v>
      </c>
      <c r="S75" s="97" t="s">
        <v>95</v>
      </c>
      <c r="T75" s="97" t="s">
        <v>164</v>
      </c>
      <c r="U75" s="98" t="s">
        <v>165</v>
      </c>
      <c r="V75" s="92" t="n">
        <v>66.79</v>
      </c>
      <c r="W75" s="93" t="n">
        <v>200.98</v>
      </c>
      <c r="X75" s="94" t="n">
        <f aca="false">(($V$28)*W75)/$S$41</f>
        <v>0</v>
      </c>
      <c r="Y75" s="93" t="n">
        <v>43.36</v>
      </c>
      <c r="Z75" s="94" t="n">
        <f aca="false">(($V$28)*Y75)/$S$41</f>
        <v>0</v>
      </c>
      <c r="AA75" s="93" t="n">
        <v>26.3</v>
      </c>
      <c r="AB75" s="94" t="n">
        <f aca="false">(($V$28)*AA75)/$S$41</f>
        <v>0</v>
      </c>
      <c r="AC75" s="93" t="n">
        <v>184.39</v>
      </c>
      <c r="AD75" s="94" t="n">
        <f aca="false">(($V$28)*AC75)/$S$41</f>
        <v>0</v>
      </c>
      <c r="AE75" s="95" t="n">
        <v>6.44</v>
      </c>
      <c r="AF75" s="94" t="n">
        <f aca="false">(($V$28)*AE75)/$S$41</f>
        <v>0</v>
      </c>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88"/>
      <c r="EY75" s="88"/>
      <c r="EZ75" s="88"/>
      <c r="FA75" s="88"/>
      <c r="FB75" s="88"/>
      <c r="FC75" s="88"/>
      <c r="FD75" s="88"/>
      <c r="FE75" s="88"/>
      <c r="FF75" s="88"/>
      <c r="FG75" s="88"/>
      <c r="FH75" s="88"/>
      <c r="FI75" s="88"/>
      <c r="FJ75" s="88"/>
      <c r="FK75" s="88"/>
      <c r="FL75" s="88"/>
      <c r="FM75" s="88"/>
      <c r="FN75" s="88"/>
      <c r="FO75" s="88"/>
      <c r="FP75" s="88"/>
      <c r="FQ75" s="88"/>
      <c r="FR75" s="88"/>
      <c r="FS75" s="88"/>
      <c r="FT75" s="88"/>
      <c r="FU75" s="88"/>
      <c r="FV75" s="88"/>
      <c r="FW75" s="88"/>
      <c r="FX75" s="88"/>
      <c r="FY75" s="88"/>
      <c r="FZ75" s="88"/>
      <c r="GA75" s="88"/>
      <c r="GB75" s="88"/>
      <c r="GC75" s="88"/>
      <c r="GD75" s="88"/>
      <c r="GE75" s="88"/>
      <c r="GF75" s="88"/>
      <c r="GG75" s="88"/>
      <c r="GH75" s="88"/>
      <c r="GI75" s="88"/>
      <c r="GJ75" s="88"/>
      <c r="GK75" s="88"/>
      <c r="GL75" s="88"/>
      <c r="GM75" s="88"/>
      <c r="GN75" s="88"/>
      <c r="GO75" s="88"/>
      <c r="GP75" s="88"/>
      <c r="GQ75" s="88"/>
      <c r="GR75" s="88"/>
      <c r="GS75" s="88"/>
      <c r="GT75" s="88"/>
      <c r="GU75" s="88"/>
      <c r="GV75" s="88"/>
      <c r="GW75" s="88"/>
      <c r="GX75" s="88"/>
      <c r="GY75" s="88"/>
      <c r="GZ75" s="88"/>
      <c r="HA75" s="88"/>
      <c r="HB75" s="88"/>
      <c r="HC75" s="88"/>
      <c r="HD75" s="88"/>
      <c r="HE75" s="88"/>
      <c r="HF75" s="88"/>
      <c r="HG75" s="88"/>
      <c r="HH75" s="88"/>
      <c r="HI75" s="88"/>
      <c r="HJ75" s="88"/>
      <c r="HK75" s="88"/>
      <c r="HL75" s="88"/>
      <c r="HM75" s="88"/>
      <c r="HN75" s="88"/>
      <c r="HO75" s="88"/>
      <c r="HP75" s="88"/>
      <c r="HQ75" s="88"/>
      <c r="HR75" s="88"/>
      <c r="HS75" s="88"/>
      <c r="HT75" s="88"/>
      <c r="HU75" s="88"/>
      <c r="HV75" s="88"/>
      <c r="HW75" s="88"/>
      <c r="HX75" s="88"/>
      <c r="HY75" s="88"/>
      <c r="HZ75" s="88"/>
      <c r="IA75" s="88"/>
      <c r="IB75" s="88"/>
      <c r="IC75" s="88"/>
      <c r="ID75" s="88"/>
      <c r="IE75" s="88"/>
      <c r="IF75" s="88"/>
      <c r="IG75" s="88"/>
      <c r="IH75" s="88"/>
      <c r="II75" s="88"/>
      <c r="IJ75" s="88"/>
      <c r="IK75" s="88"/>
      <c r="IL75" s="88"/>
      <c r="IM75" s="88"/>
      <c r="IN75" s="88"/>
      <c r="IO75" s="88"/>
      <c r="IP75" s="88"/>
      <c r="IQ75" s="88"/>
      <c r="IR75" s="88"/>
    </row>
    <row r="76" customFormat="false" ht="15" hidden="false" customHeight="false" outlineLevel="0" collapsed="false">
      <c r="A76" s="96" t="s">
        <v>160</v>
      </c>
      <c r="B76" s="97" t="s">
        <v>95</v>
      </c>
      <c r="C76" s="97" t="s">
        <v>69</v>
      </c>
      <c r="D76" s="98" t="s">
        <v>166</v>
      </c>
      <c r="E76" s="92" t="n">
        <v>66.79</v>
      </c>
      <c r="F76" s="93" t="n">
        <v>108.57</v>
      </c>
      <c r="G76" s="94" t="n">
        <f aca="false">(($D$28+$J$28)*F76)/$K$19</f>
        <v>0</v>
      </c>
      <c r="H76" s="93" t="n">
        <v>42.14</v>
      </c>
      <c r="I76" s="94" t="n">
        <f aca="false">(($D$28+$J$28)*H76)/$K$19</f>
        <v>0</v>
      </c>
      <c r="J76" s="93" t="n">
        <v>18.16</v>
      </c>
      <c r="K76" s="94" t="n">
        <f aca="false">(($D$28+$J$28)*J76)/$K$19</f>
        <v>0</v>
      </c>
      <c r="L76" s="93" t="n">
        <v>184.39</v>
      </c>
      <c r="M76" s="94" t="n">
        <f aca="false">(($D$28+$J$28)*L76)/$K$19</f>
        <v>0</v>
      </c>
      <c r="N76" s="95" t="n">
        <v>2.42</v>
      </c>
      <c r="O76" s="94" t="n">
        <f aca="false">(($D$28+$J$28)*N76)/$K$19</f>
        <v>0</v>
      </c>
      <c r="P76" s="88"/>
      <c r="Q76" s="88"/>
      <c r="R76" s="96" t="s">
        <v>160</v>
      </c>
      <c r="S76" s="97" t="s">
        <v>95</v>
      </c>
      <c r="T76" s="97" t="s">
        <v>69</v>
      </c>
      <c r="U76" s="98" t="s">
        <v>166</v>
      </c>
      <c r="V76" s="92" t="n">
        <v>66.79</v>
      </c>
      <c r="W76" s="93" t="n">
        <v>108.57</v>
      </c>
      <c r="X76" s="94" t="n">
        <f aca="false">(($V$29)*W76)/$S$41</f>
        <v>0</v>
      </c>
      <c r="Y76" s="93" t="n">
        <v>42.14</v>
      </c>
      <c r="Z76" s="94" t="n">
        <f aca="false">(($V$29)*Y76)/$S$41</f>
        <v>0</v>
      </c>
      <c r="AA76" s="93" t="n">
        <v>18.16</v>
      </c>
      <c r="AB76" s="94" t="n">
        <f aca="false">(($V$29)*AA76)/$S$41</f>
        <v>0</v>
      </c>
      <c r="AC76" s="93" t="n">
        <v>184.39</v>
      </c>
      <c r="AD76" s="94" t="n">
        <f aca="false">(($V$29)*AC76)/$S$41</f>
        <v>0</v>
      </c>
      <c r="AE76" s="95" t="n">
        <v>2.42</v>
      </c>
      <c r="AF76" s="94" t="n">
        <f aca="false">(($V$29)*AE76)/$S$41</f>
        <v>0</v>
      </c>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8"/>
      <c r="FX76" s="88"/>
      <c r="FY76" s="88"/>
      <c r="FZ76" s="88"/>
      <c r="GA76" s="88"/>
      <c r="GB76" s="88"/>
      <c r="GC76" s="88"/>
      <c r="GD76" s="88"/>
      <c r="GE76" s="88"/>
      <c r="GF76" s="88"/>
      <c r="GG76" s="88"/>
      <c r="GH76" s="88"/>
      <c r="GI76" s="88"/>
      <c r="GJ76" s="88"/>
      <c r="GK76" s="88"/>
      <c r="GL76" s="88"/>
      <c r="GM76" s="88"/>
      <c r="GN76" s="88"/>
      <c r="GO76" s="88"/>
      <c r="GP76" s="88"/>
      <c r="GQ76" s="88"/>
      <c r="GR76" s="88"/>
      <c r="GS76" s="88"/>
      <c r="GT76" s="88"/>
      <c r="GU76" s="88"/>
      <c r="GV76" s="88"/>
      <c r="GW76" s="88"/>
      <c r="GX76" s="88"/>
      <c r="GY76" s="88"/>
      <c r="GZ76" s="88"/>
      <c r="HA76" s="88"/>
      <c r="HB76" s="88"/>
      <c r="HC76" s="88"/>
      <c r="HD76" s="88"/>
      <c r="HE76" s="88"/>
      <c r="HF76" s="88"/>
      <c r="HG76" s="88"/>
      <c r="HH76" s="88"/>
      <c r="HI76" s="88"/>
      <c r="HJ76" s="88"/>
      <c r="HK76" s="88"/>
      <c r="HL76" s="88"/>
      <c r="HM76" s="88"/>
      <c r="HN76" s="88"/>
      <c r="HO76" s="88"/>
      <c r="HP76" s="88"/>
      <c r="HQ76" s="88"/>
      <c r="HR76" s="88"/>
      <c r="HS76" s="88"/>
      <c r="HT76" s="88"/>
      <c r="HU76" s="88"/>
      <c r="HV76" s="88"/>
      <c r="HW76" s="88"/>
      <c r="HX76" s="88"/>
      <c r="HY76" s="88"/>
      <c r="HZ76" s="88"/>
      <c r="IA76" s="88"/>
      <c r="IB76" s="88"/>
      <c r="IC76" s="88"/>
      <c r="ID76" s="88"/>
      <c r="IE76" s="88"/>
      <c r="IF76" s="88"/>
      <c r="IG76" s="88"/>
      <c r="IH76" s="88"/>
      <c r="II76" s="88"/>
      <c r="IJ76" s="88"/>
      <c r="IK76" s="88"/>
      <c r="IL76" s="88"/>
      <c r="IM76" s="88"/>
      <c r="IN76" s="88"/>
      <c r="IO76" s="88"/>
      <c r="IP76" s="88"/>
      <c r="IQ76" s="88"/>
      <c r="IR76" s="88"/>
    </row>
    <row r="77" customFormat="false" ht="15" hidden="false" customHeight="false" outlineLevel="0" collapsed="false">
      <c r="A77" s="96" t="s">
        <v>160</v>
      </c>
      <c r="B77" s="97" t="s">
        <v>95</v>
      </c>
      <c r="C77" s="97" t="s">
        <v>71</v>
      </c>
      <c r="D77" s="98" t="s">
        <v>167</v>
      </c>
      <c r="E77" s="92" t="n">
        <v>66.79</v>
      </c>
      <c r="F77" s="93" t="n">
        <v>62.65</v>
      </c>
      <c r="G77" s="94" t="n">
        <f aca="false">(($D$29+$J$29)*F77)/$K$19</f>
        <v>0.107577588399898</v>
      </c>
      <c r="H77" s="93" t="n">
        <v>42.14</v>
      </c>
      <c r="I77" s="94" t="n">
        <f aca="false">(($D$29+$J$29)*H77)/$K$19</f>
        <v>0.0723594505214958</v>
      </c>
      <c r="J77" s="93" t="n">
        <v>55.16</v>
      </c>
      <c r="K77" s="94" t="n">
        <f aca="false">(($D$29+$J$29)*J77)/$K$19</f>
        <v>0.0947163571610277</v>
      </c>
      <c r="L77" s="93" t="n">
        <v>184.39</v>
      </c>
      <c r="M77" s="94" t="n">
        <f aca="false">(($D$29+$J$29)*L77)/$K$19</f>
        <v>0.316619816840499</v>
      </c>
      <c r="N77" s="95" t="n">
        <v>1.72</v>
      </c>
      <c r="O77" s="94" t="n">
        <f aca="false">(($D$29+$J$29)*N77)/$K$19</f>
        <v>0.00295344696006105</v>
      </c>
      <c r="P77" s="88"/>
      <c r="Q77" s="88"/>
      <c r="R77" s="96" t="s">
        <v>160</v>
      </c>
      <c r="S77" s="97" t="s">
        <v>95</v>
      </c>
      <c r="T77" s="97" t="s">
        <v>71</v>
      </c>
      <c r="U77" s="98" t="s">
        <v>167</v>
      </c>
      <c r="V77" s="92" t="n">
        <v>66.79</v>
      </c>
      <c r="W77" s="93" t="n">
        <v>62.65</v>
      </c>
      <c r="X77" s="94" t="n">
        <f aca="false">(($V$30)*W77)/$S$41</f>
        <v>0.107577588399898</v>
      </c>
      <c r="Y77" s="93" t="n">
        <v>42.14</v>
      </c>
      <c r="Z77" s="94" t="n">
        <f aca="false">(($V$30)*Y77)/$S$41</f>
        <v>0.0723594505214958</v>
      </c>
      <c r="AA77" s="93" t="n">
        <v>55.16</v>
      </c>
      <c r="AB77" s="94" t="n">
        <f aca="false">(($V$30)*AA77)/$S$41</f>
        <v>0.0947163571610277</v>
      </c>
      <c r="AC77" s="93" t="n">
        <v>184.39</v>
      </c>
      <c r="AD77" s="94" t="n">
        <f aca="false">(($V$30)*AC77)/$S$41</f>
        <v>0.316619816840498</v>
      </c>
      <c r="AE77" s="95" t="n">
        <v>1.72</v>
      </c>
      <c r="AF77" s="94" t="n">
        <f aca="false">(($V$30)*AE77)/$S$41</f>
        <v>0.00295344696006105</v>
      </c>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8"/>
      <c r="FX77" s="88"/>
      <c r="FY77" s="88"/>
      <c r="FZ77" s="88"/>
      <c r="GA77" s="88"/>
      <c r="GB77" s="88"/>
      <c r="GC77" s="88"/>
      <c r="GD77" s="88"/>
      <c r="GE77" s="88"/>
      <c r="GF77" s="88"/>
      <c r="GG77" s="88"/>
      <c r="GH77" s="88"/>
      <c r="GI77" s="88"/>
      <c r="GJ77" s="88"/>
      <c r="GK77" s="88"/>
      <c r="GL77" s="88"/>
      <c r="GM77" s="88"/>
      <c r="GN77" s="88"/>
      <c r="GO77" s="88"/>
      <c r="GP77" s="88"/>
      <c r="GQ77" s="88"/>
      <c r="GR77" s="88"/>
      <c r="GS77" s="88"/>
      <c r="GT77" s="88"/>
      <c r="GU77" s="88"/>
      <c r="GV77" s="88"/>
      <c r="GW77" s="88"/>
      <c r="GX77" s="88"/>
      <c r="GY77" s="88"/>
      <c r="GZ77" s="88"/>
      <c r="HA77" s="88"/>
      <c r="HB77" s="88"/>
      <c r="HC77" s="88"/>
      <c r="HD77" s="88"/>
      <c r="HE77" s="88"/>
      <c r="HF77" s="88"/>
      <c r="HG77" s="88"/>
      <c r="HH77" s="88"/>
      <c r="HI77" s="88"/>
      <c r="HJ77" s="88"/>
      <c r="HK77" s="88"/>
      <c r="HL77" s="88"/>
      <c r="HM77" s="88"/>
      <c r="HN77" s="88"/>
      <c r="HO77" s="88"/>
      <c r="HP77" s="88"/>
      <c r="HQ77" s="88"/>
      <c r="HR77" s="88"/>
      <c r="HS77" s="88"/>
      <c r="HT77" s="88"/>
      <c r="HU77" s="88"/>
      <c r="HV77" s="88"/>
      <c r="HW77" s="88"/>
      <c r="HX77" s="88"/>
      <c r="HY77" s="88"/>
      <c r="HZ77" s="88"/>
      <c r="IA77" s="88"/>
      <c r="IB77" s="88"/>
      <c r="IC77" s="88"/>
      <c r="ID77" s="88"/>
      <c r="IE77" s="88"/>
      <c r="IF77" s="88"/>
      <c r="IG77" s="88"/>
      <c r="IH77" s="88"/>
      <c r="II77" s="88"/>
      <c r="IJ77" s="88"/>
      <c r="IK77" s="88"/>
      <c r="IL77" s="88"/>
      <c r="IM77" s="88"/>
      <c r="IN77" s="88"/>
      <c r="IO77" s="88"/>
      <c r="IP77" s="88"/>
      <c r="IQ77" s="88"/>
      <c r="IR77" s="88"/>
    </row>
    <row r="78" customFormat="false" ht="15" hidden="false" customHeight="false" outlineLevel="0" collapsed="false">
      <c r="A78" s="96" t="s">
        <v>160</v>
      </c>
      <c r="B78" s="97" t="s">
        <v>95</v>
      </c>
      <c r="C78" s="97" t="s">
        <v>73</v>
      </c>
      <c r="D78" s="98" t="s">
        <v>168</v>
      </c>
      <c r="E78" s="92" t="n">
        <v>66.79</v>
      </c>
      <c r="F78" s="93" t="n">
        <v>52.18</v>
      </c>
      <c r="G78" s="94" t="n">
        <f aca="false">(($D$30+$D$31+$J$30+$J$31)*F78)/$K$19</f>
        <v>0.155969219028237</v>
      </c>
      <c r="H78" s="93" t="n">
        <v>42.36</v>
      </c>
      <c r="I78" s="94" t="n">
        <f aca="false">(($D$30+$D$31+$J$30+$J$31)*H78)/$K$19</f>
        <v>0.126616636988044</v>
      </c>
      <c r="J78" s="93" t="n">
        <v>55.16</v>
      </c>
      <c r="K78" s="94" t="n">
        <f aca="false">(($D$30+$D$31+$J$30+$J$31)*J78)/$K$19</f>
        <v>0.164876621724752</v>
      </c>
      <c r="L78" s="93" t="n">
        <v>184.39</v>
      </c>
      <c r="M78" s="94" t="n">
        <f aca="false">(($D$30+$D$31+$J$30+$J$31)*L78)/$K$19</f>
        <v>0.551153014500127</v>
      </c>
      <c r="N78" s="95" t="n">
        <v>1.01</v>
      </c>
      <c r="O78" s="94" t="n">
        <f aca="false">(($D$30+$D$31+$J$30+$J$31)*N78)/$K$19</f>
        <v>0.00301895192063088</v>
      </c>
      <c r="P78" s="88"/>
      <c r="Q78" s="88"/>
      <c r="R78" s="96" t="s">
        <v>160</v>
      </c>
      <c r="S78" s="97" t="s">
        <v>95</v>
      </c>
      <c r="T78" s="97" t="s">
        <v>73</v>
      </c>
      <c r="U78" s="98" t="s">
        <v>168</v>
      </c>
      <c r="V78" s="92" t="n">
        <v>66.79</v>
      </c>
      <c r="W78" s="93" t="n">
        <v>52.18</v>
      </c>
      <c r="X78" s="94" t="n">
        <f aca="false">(($V$31+$W$32)*W78)/$S$41</f>
        <v>3.9324154159247</v>
      </c>
      <c r="Y78" s="93" t="n">
        <v>42.36</v>
      </c>
      <c r="Z78" s="94" t="n">
        <f aca="false">(($V$31+$V$32)*Y78)/$S$41</f>
        <v>0.126616636988044</v>
      </c>
      <c r="AA78" s="93" t="n">
        <v>55.16</v>
      </c>
      <c r="AB78" s="94" t="n">
        <f aca="false">(($V$31+$V$32)*AA78)/$S$41</f>
        <v>0.164876621724752</v>
      </c>
      <c r="AC78" s="93" t="n">
        <v>184.39</v>
      </c>
      <c r="AD78" s="94" t="n">
        <f aca="false">(($V$31+$V$32)*AC78)/$S$41</f>
        <v>0.551153014500128</v>
      </c>
      <c r="AE78" s="95" t="n">
        <v>1.01</v>
      </c>
      <c r="AF78" s="94" t="n">
        <f aca="false">(($V$31+$V$32)*AE78)/$S$41</f>
        <v>0.00301895192063089</v>
      </c>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8"/>
      <c r="FX78" s="88"/>
      <c r="FY78" s="88"/>
      <c r="FZ78" s="88"/>
      <c r="GA78" s="88"/>
      <c r="GB78" s="88"/>
      <c r="GC78" s="88"/>
      <c r="GD78" s="88"/>
      <c r="GE78" s="88"/>
      <c r="GF78" s="88"/>
      <c r="GG78" s="88"/>
      <c r="GH78" s="88"/>
      <c r="GI78" s="88"/>
      <c r="GJ78" s="88"/>
      <c r="GK78" s="88"/>
      <c r="GL78" s="88"/>
      <c r="GM78" s="88"/>
      <c r="GN78" s="88"/>
      <c r="GO78" s="88"/>
      <c r="GP78" s="88"/>
      <c r="GQ78" s="88"/>
      <c r="GR78" s="88"/>
      <c r="GS78" s="88"/>
      <c r="GT78" s="88"/>
      <c r="GU78" s="88"/>
      <c r="GV78" s="88"/>
      <c r="GW78" s="88"/>
      <c r="GX78" s="88"/>
      <c r="GY78" s="88"/>
      <c r="GZ78" s="88"/>
      <c r="HA78" s="88"/>
      <c r="HB78" s="88"/>
      <c r="HC78" s="88"/>
      <c r="HD78" s="88"/>
      <c r="HE78" s="88"/>
      <c r="HF78" s="88"/>
      <c r="HG78" s="88"/>
      <c r="HH78" s="88"/>
      <c r="HI78" s="88"/>
      <c r="HJ78" s="88"/>
      <c r="HK78" s="88"/>
      <c r="HL78" s="88"/>
      <c r="HM78" s="88"/>
      <c r="HN78" s="88"/>
      <c r="HO78" s="88"/>
      <c r="HP78" s="88"/>
      <c r="HQ78" s="88"/>
      <c r="HR78" s="88"/>
      <c r="HS78" s="88"/>
      <c r="HT78" s="88"/>
      <c r="HU78" s="88"/>
      <c r="HV78" s="88"/>
      <c r="HW78" s="88"/>
      <c r="HX78" s="88"/>
      <c r="HY78" s="88"/>
      <c r="HZ78" s="88"/>
      <c r="IA78" s="88"/>
      <c r="IB78" s="88"/>
      <c r="IC78" s="88"/>
      <c r="ID78" s="88"/>
      <c r="IE78" s="88"/>
      <c r="IF78" s="88"/>
      <c r="IG78" s="88"/>
      <c r="IH78" s="88"/>
      <c r="II78" s="88"/>
      <c r="IJ78" s="88"/>
      <c r="IK78" s="88"/>
      <c r="IL78" s="88"/>
      <c r="IM78" s="88"/>
      <c r="IN78" s="88"/>
      <c r="IO78" s="88"/>
      <c r="IP78" s="88"/>
      <c r="IQ78" s="88"/>
      <c r="IR78" s="88"/>
    </row>
    <row r="79" customFormat="false" ht="15" hidden="false" customHeight="false" outlineLevel="0" collapsed="false">
      <c r="A79" s="96" t="s">
        <v>160</v>
      </c>
      <c r="B79" s="97" t="s">
        <v>95</v>
      </c>
      <c r="C79" s="97" t="s">
        <v>75</v>
      </c>
      <c r="D79" s="98" t="s">
        <v>173</v>
      </c>
      <c r="E79" s="92" t="n">
        <v>66.79</v>
      </c>
      <c r="F79" s="93" t="n">
        <v>43.91</v>
      </c>
      <c r="G79" s="94" t="n">
        <f aca="false">(($D$32+$D$33+$D$34+$D$35+$D$36+$D$37+$J$32+$J$33+$J$34+$J$35+$J$36+$J$37)*F79)/$K$19</f>
        <v>0.228988806919359</v>
      </c>
      <c r="H79" s="93" t="n">
        <v>42.36</v>
      </c>
      <c r="I79" s="94" t="n">
        <f aca="false">(($D$32+$D$33+$D$34+$D$35+$D$36+$D$37+$J$32+$J$33+$J$34+$J$35+$J$36+$J$37)*H79)/$K$19</f>
        <v>0.22090562197914</v>
      </c>
      <c r="J79" s="93" t="n">
        <v>202.45</v>
      </c>
      <c r="K79" s="94" t="n">
        <f aca="false">(($D$32+$D$33+$D$34+$D$35+$D$36+$D$37+$J$32+$J$33+$J$34+$J$35+$J$36+$J$37)*J79)/$K$19</f>
        <v>1.05576825235309</v>
      </c>
      <c r="L79" s="93" t="n">
        <v>184.39</v>
      </c>
      <c r="M79" s="94" t="n">
        <f aca="false">(($D$32+$D$33+$D$34+$D$35+$D$36+$D$37+$J$32+$J$33+$J$34+$J$35+$J$36+$J$37)*L79)/$K$19</f>
        <v>0.961586110404477</v>
      </c>
      <c r="N79" s="95" t="n">
        <v>0.99</v>
      </c>
      <c r="O79" s="94" t="n">
        <f aca="false">(($D$32+$D$33+$D$34+$D$35+$D$36+$D$37+$J$32+$J$33+$J$34+$J$35+$J$36+$J$37)*N79)/$K$19</f>
        <v>0.00516280844568812</v>
      </c>
      <c r="P79" s="88"/>
      <c r="Q79" s="88"/>
      <c r="R79" s="96" t="s">
        <v>160</v>
      </c>
      <c r="S79" s="97" t="s">
        <v>95</v>
      </c>
      <c r="T79" s="97" t="s">
        <v>75</v>
      </c>
      <c r="U79" s="98" t="s">
        <v>173</v>
      </c>
      <c r="V79" s="92" t="n">
        <v>66.79</v>
      </c>
      <c r="W79" s="93" t="n">
        <v>43.91</v>
      </c>
      <c r="X79" s="94" t="n">
        <f aca="false">(($V$33+$W$34+$W$35+$W$36+$W$37+$W$38)*W79)/$S$41</f>
        <v>4.19440473162045</v>
      </c>
      <c r="Y79" s="93" t="n">
        <v>42.36</v>
      </c>
      <c r="Z79" s="94" t="n">
        <f aca="false">(($V$33+$V$34+$V$35+$V$36+$V$37+$V$38)*Y79)/$S$41</f>
        <v>0.22090562197914</v>
      </c>
      <c r="AA79" s="93" t="n">
        <v>202.45</v>
      </c>
      <c r="AB79" s="94" t="n">
        <f aca="false">(($V$33+$V$34+$V$35+$V$36+$V$37+$V$38)*AA79)/$S$41</f>
        <v>1.05576825235309</v>
      </c>
      <c r="AC79" s="93" t="n">
        <v>184.39</v>
      </c>
      <c r="AD79" s="94" t="n">
        <f aca="false">(($V$33+$V$34+$V$35+$V$36+$V$37+$V$38)*AC79)/$S$41</f>
        <v>0.961586110404478</v>
      </c>
      <c r="AE79" s="95" t="n">
        <v>0.99</v>
      </c>
      <c r="AF79" s="94" t="n">
        <f aca="false">(($V$33+$V$34+$V$35+$V$36+$V$37+$V$38)*AE79)/$S$41</f>
        <v>0.00516280844568812</v>
      </c>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8"/>
      <c r="FX79" s="88"/>
      <c r="FY79" s="88"/>
      <c r="FZ79" s="88"/>
      <c r="GA79" s="88"/>
      <c r="GB79" s="88"/>
      <c r="GC79" s="88"/>
      <c r="GD79" s="88"/>
      <c r="GE79" s="88"/>
      <c r="GF79" s="88"/>
      <c r="GG79" s="88"/>
      <c r="GH79" s="88"/>
      <c r="GI79" s="88"/>
      <c r="GJ79" s="88"/>
      <c r="GK79" s="88"/>
      <c r="GL79" s="88"/>
      <c r="GM79" s="88"/>
      <c r="GN79" s="88"/>
      <c r="GO79" s="88"/>
      <c r="GP79" s="88"/>
      <c r="GQ79" s="88"/>
      <c r="GR79" s="88"/>
      <c r="GS79" s="88"/>
      <c r="GT79" s="88"/>
      <c r="GU79" s="88"/>
      <c r="GV79" s="88"/>
      <c r="GW79" s="88"/>
      <c r="GX79" s="88"/>
      <c r="GY79" s="88"/>
      <c r="GZ79" s="88"/>
      <c r="HA79" s="88"/>
      <c r="HB79" s="88"/>
      <c r="HC79" s="88"/>
      <c r="HD79" s="88"/>
      <c r="HE79" s="88"/>
      <c r="HF79" s="88"/>
      <c r="HG79" s="88"/>
      <c r="HH79" s="88"/>
      <c r="HI79" s="88"/>
      <c r="HJ79" s="88"/>
      <c r="HK79" s="88"/>
      <c r="HL79" s="88"/>
      <c r="HM79" s="88"/>
      <c r="HN79" s="88"/>
      <c r="HO79" s="88"/>
      <c r="HP79" s="88"/>
      <c r="HQ79" s="88"/>
      <c r="HR79" s="88"/>
      <c r="HS79" s="88"/>
      <c r="HT79" s="88"/>
      <c r="HU79" s="88"/>
      <c r="HV79" s="88"/>
      <c r="HW79" s="88"/>
      <c r="HX79" s="88"/>
      <c r="HY79" s="88"/>
      <c r="HZ79" s="88"/>
      <c r="IA79" s="88"/>
      <c r="IB79" s="88"/>
      <c r="IC79" s="88"/>
      <c r="ID79" s="88"/>
      <c r="IE79" s="88"/>
      <c r="IF79" s="88"/>
      <c r="IG79" s="88"/>
      <c r="IH79" s="88"/>
      <c r="II79" s="88"/>
      <c r="IJ79" s="88"/>
      <c r="IK79" s="88"/>
      <c r="IL79" s="88"/>
      <c r="IM79" s="88"/>
      <c r="IN79" s="88"/>
      <c r="IO79" s="88"/>
      <c r="IP79" s="88"/>
      <c r="IQ79" s="88"/>
      <c r="IR79" s="88"/>
    </row>
    <row r="80" customFormat="false" ht="15" hidden="false" customHeight="false" outlineLevel="0" collapsed="false">
      <c r="A80" s="89" t="s">
        <v>174</v>
      </c>
      <c r="B80" s="90" t="s">
        <v>62</v>
      </c>
      <c r="C80" s="90" t="s">
        <v>175</v>
      </c>
      <c r="D80" s="91" t="s">
        <v>176</v>
      </c>
      <c r="E80" s="99" t="n">
        <v>154.1</v>
      </c>
      <c r="F80" s="100" t="n">
        <v>4652.86</v>
      </c>
      <c r="G80" s="94" t="n">
        <f aca="false">(($N$25+$N$34)*F80)/$K$19</f>
        <v>1.77544899516662</v>
      </c>
      <c r="H80" s="100" t="n">
        <v>81.71</v>
      </c>
      <c r="I80" s="94" t="n">
        <f aca="false">(($N$25+$N$34)*H80)/$K$19</f>
        <v>0.0311790892902569</v>
      </c>
      <c r="J80" s="100" t="n">
        <v>85.39</v>
      </c>
      <c r="K80" s="94" t="n">
        <f aca="false">(($N$25+$N$34)*J80)/$K$19</f>
        <v>0.032583312134317</v>
      </c>
      <c r="L80" s="100" t="n">
        <v>487.96</v>
      </c>
      <c r="M80" s="94" t="n">
        <f aca="false">(($N$25+$N$34)*L80)/$K$19</f>
        <v>0.186196896464004</v>
      </c>
      <c r="N80" s="101" t="n">
        <v>6</v>
      </c>
      <c r="O80" s="94" t="n">
        <f aca="false">(($N$25+$N$34)*N80)/$K$19</f>
        <v>0.00228949376748919</v>
      </c>
      <c r="P80" s="88"/>
      <c r="Q80" s="88"/>
      <c r="R80" s="89" t="s">
        <v>174</v>
      </c>
      <c r="S80" s="90" t="s">
        <v>62</v>
      </c>
      <c r="T80" s="90" t="s">
        <v>175</v>
      </c>
      <c r="U80" s="91" t="s">
        <v>176</v>
      </c>
      <c r="V80" s="99" t="n">
        <v>154.1</v>
      </c>
      <c r="W80" s="100" t="n">
        <v>4652.86</v>
      </c>
      <c r="X80" s="94"/>
      <c r="Y80" s="100" t="n">
        <v>81.71</v>
      </c>
      <c r="Z80" s="94"/>
      <c r="AA80" s="100" t="n">
        <v>85.39</v>
      </c>
      <c r="AB80" s="94"/>
      <c r="AC80" s="100" t="n">
        <v>487.96</v>
      </c>
      <c r="AD80" s="94"/>
      <c r="AE80" s="101" t="n">
        <v>6</v>
      </c>
      <c r="AF80" s="94"/>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88"/>
      <c r="HS80" s="88"/>
      <c r="HT80" s="88"/>
      <c r="HU80" s="88"/>
      <c r="HV80" s="88"/>
      <c r="HW80" s="88"/>
      <c r="HX80" s="88"/>
      <c r="HY80" s="88"/>
      <c r="HZ80" s="88"/>
      <c r="IA80" s="88"/>
      <c r="IB80" s="88"/>
      <c r="IC80" s="88"/>
      <c r="ID80" s="88"/>
      <c r="IE80" s="88"/>
      <c r="IF80" s="88"/>
      <c r="IG80" s="88"/>
      <c r="IH80" s="88"/>
      <c r="II80" s="88"/>
      <c r="IJ80" s="88"/>
      <c r="IK80" s="88"/>
      <c r="IL80" s="88"/>
      <c r="IM80" s="88"/>
      <c r="IN80" s="88"/>
      <c r="IO80" s="88"/>
      <c r="IP80" s="88"/>
      <c r="IQ80" s="88"/>
      <c r="IR80" s="88"/>
    </row>
    <row r="81" customFormat="false" ht="15" hidden="false" customHeight="false" outlineLevel="0" collapsed="false">
      <c r="A81" s="96" t="s">
        <v>174</v>
      </c>
      <c r="B81" s="97" t="s">
        <v>81</v>
      </c>
      <c r="C81" s="97" t="s">
        <v>177</v>
      </c>
      <c r="D81" s="98" t="s">
        <v>176</v>
      </c>
      <c r="E81" s="92" t="n">
        <v>194.27</v>
      </c>
      <c r="F81" s="93" t="n">
        <v>8263.69</v>
      </c>
      <c r="G81" s="94" t="n">
        <f aca="false">(($O$25*F81)/$K$19)</f>
        <v>212.846250953956</v>
      </c>
      <c r="H81" s="93" t="n">
        <v>379.15</v>
      </c>
      <c r="I81" s="94" t="n">
        <f aca="false">(($O$25*H81)/$K$19)</f>
        <v>9.76569257186467</v>
      </c>
      <c r="J81" s="93" t="n">
        <v>48.78</v>
      </c>
      <c r="K81" s="94" t="n">
        <f aca="false">(($O$25*J81)/$K$19)</f>
        <v>1.25641694225388</v>
      </c>
      <c r="L81" s="93" t="n">
        <v>575.09</v>
      </c>
      <c r="M81" s="94" t="n">
        <f aca="false">(($O$25*L81)/$K$19)</f>
        <v>14.8124809208853</v>
      </c>
      <c r="N81" s="93" t="n">
        <v>30</v>
      </c>
      <c r="O81" s="94" t="n">
        <f aca="false">(($O$25*N81)/$K$19)</f>
        <v>0.772704146527601</v>
      </c>
      <c r="P81" s="88"/>
      <c r="Q81" s="88"/>
      <c r="R81" s="96" t="s">
        <v>174</v>
      </c>
      <c r="S81" s="97" t="s">
        <v>81</v>
      </c>
      <c r="T81" s="97" t="s">
        <v>177</v>
      </c>
      <c r="U81" s="98" t="s">
        <v>176</v>
      </c>
      <c r="V81" s="92" t="n">
        <v>194.27</v>
      </c>
      <c r="W81" s="93" t="n">
        <v>8263.69</v>
      </c>
      <c r="X81" s="94" t="n">
        <f aca="false">(($Y$26*W81)/$S$41)</f>
        <v>212.846250953956</v>
      </c>
      <c r="Y81" s="93" t="n">
        <v>379.15</v>
      </c>
      <c r="Z81" s="94" t="n">
        <f aca="false">(($Y$26*Y81)/$S$41)</f>
        <v>9.76569257186467</v>
      </c>
      <c r="AA81" s="93" t="n">
        <v>48.78</v>
      </c>
      <c r="AB81" s="94" t="n">
        <f aca="false">(($Y$26*AA81)/$S$41)</f>
        <v>1.25641694225388</v>
      </c>
      <c r="AC81" s="93" t="n">
        <v>575.09</v>
      </c>
      <c r="AD81" s="94" t="n">
        <f aca="false">(($Y$26*AC81)/$S$41)</f>
        <v>14.8124809208853</v>
      </c>
      <c r="AE81" s="93" t="n">
        <v>30</v>
      </c>
      <c r="AF81" s="94" t="n">
        <f aca="false">(($Y$26*AE81)/$S$41)</f>
        <v>0.772704146527601</v>
      </c>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c r="DQ81" s="88"/>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8"/>
      <c r="EY81" s="88"/>
      <c r="EZ81" s="88"/>
      <c r="FA81" s="88"/>
      <c r="FB81" s="88"/>
      <c r="FC81" s="88"/>
      <c r="FD81" s="88"/>
      <c r="FE81" s="88"/>
      <c r="FF81" s="88"/>
      <c r="FG81" s="88"/>
      <c r="FH81" s="88"/>
      <c r="FI81" s="88"/>
      <c r="FJ81" s="88"/>
      <c r="FK81" s="88"/>
      <c r="FL81" s="88"/>
      <c r="FM81" s="88"/>
      <c r="FN81" s="88"/>
      <c r="FO81" s="88"/>
      <c r="FP81" s="88"/>
      <c r="FQ81" s="88"/>
      <c r="FR81" s="88"/>
      <c r="FS81" s="88"/>
      <c r="FT81" s="88"/>
      <c r="FU81" s="88"/>
      <c r="FV81" s="88"/>
      <c r="FW81" s="88"/>
      <c r="FX81" s="88"/>
      <c r="FY81" s="88"/>
      <c r="FZ81" s="88"/>
      <c r="GA81" s="88"/>
      <c r="GB81" s="88"/>
      <c r="GC81" s="88"/>
      <c r="GD81" s="88"/>
      <c r="GE81" s="88"/>
      <c r="GF81" s="88"/>
      <c r="GG81" s="88"/>
      <c r="GH81" s="88"/>
      <c r="GI81" s="88"/>
      <c r="GJ81" s="88"/>
      <c r="GK81" s="88"/>
      <c r="GL81" s="88"/>
      <c r="GM81" s="88"/>
      <c r="GN81" s="88"/>
      <c r="GO81" s="88"/>
      <c r="GP81" s="88"/>
      <c r="GQ81" s="88"/>
      <c r="GR81" s="88"/>
      <c r="GS81" s="88"/>
      <c r="GT81" s="88"/>
      <c r="GU81" s="88"/>
      <c r="GV81" s="88"/>
      <c r="GW81" s="88"/>
      <c r="GX81" s="88"/>
      <c r="GY81" s="88"/>
      <c r="GZ81" s="88"/>
      <c r="HA81" s="88"/>
      <c r="HB81" s="88"/>
      <c r="HC81" s="88"/>
      <c r="HD81" s="88"/>
      <c r="HE81" s="88"/>
      <c r="HF81" s="88"/>
      <c r="HG81" s="88"/>
      <c r="HH81" s="88"/>
      <c r="HI81" s="88"/>
      <c r="HJ81" s="88"/>
      <c r="HK81" s="88"/>
      <c r="HL81" s="88"/>
      <c r="HM81" s="88"/>
      <c r="HN81" s="88"/>
      <c r="HO81" s="88"/>
      <c r="HP81" s="88"/>
      <c r="HQ81" s="88"/>
      <c r="HR81" s="88"/>
      <c r="HS81" s="88"/>
      <c r="HT81" s="88"/>
      <c r="HU81" s="88"/>
      <c r="HV81" s="88"/>
      <c r="HW81" s="88"/>
      <c r="HX81" s="88"/>
      <c r="HY81" s="88"/>
      <c r="HZ81" s="88"/>
      <c r="IA81" s="88"/>
      <c r="IB81" s="88"/>
      <c r="IC81" s="88"/>
      <c r="ID81" s="88"/>
      <c r="IE81" s="88"/>
      <c r="IF81" s="88"/>
      <c r="IG81" s="88"/>
      <c r="IH81" s="88"/>
      <c r="II81" s="88"/>
      <c r="IJ81" s="88"/>
      <c r="IK81" s="88"/>
      <c r="IL81" s="88"/>
      <c r="IM81" s="88"/>
      <c r="IN81" s="88"/>
      <c r="IO81" s="88"/>
      <c r="IP81" s="88"/>
      <c r="IQ81" s="88"/>
      <c r="IR81" s="88"/>
    </row>
    <row r="82" customFormat="false" ht="15" hidden="false" customHeight="false" outlineLevel="0" collapsed="false">
      <c r="A82" s="96" t="s">
        <v>174</v>
      </c>
      <c r="B82" s="97" t="s">
        <v>81</v>
      </c>
      <c r="C82" s="97" t="s">
        <v>178</v>
      </c>
      <c r="D82" s="98" t="s">
        <v>179</v>
      </c>
      <c r="E82" s="92" t="n">
        <v>181.51</v>
      </c>
      <c r="F82" s="93" t="n">
        <v>5807.89</v>
      </c>
      <c r="G82" s="94" t="n">
        <f aca="false">(($O$26*F82)/$K$19)</f>
        <v>22.1618799287713</v>
      </c>
      <c r="H82" s="93" t="n">
        <v>289.06</v>
      </c>
      <c r="I82" s="94" t="n">
        <f aca="false">(($O$26*H82)/$K$19)</f>
        <v>1.10300178071737</v>
      </c>
      <c r="J82" s="93" t="n">
        <v>54.06</v>
      </c>
      <c r="K82" s="94" t="n">
        <f aca="false">(($O$26*J82)/$K$19)</f>
        <v>0.206283388450776</v>
      </c>
      <c r="L82" s="93" t="n">
        <v>537.33</v>
      </c>
      <c r="M82" s="94" t="n">
        <f aca="false">(($O$26*L82)/$K$19)</f>
        <v>2.05035614347494</v>
      </c>
      <c r="N82" s="95" t="n">
        <v>6.57</v>
      </c>
      <c r="O82" s="94" t="n">
        <f aca="false">(($O$26*N82)/$K$19)</f>
        <v>0.0250699567540066</v>
      </c>
      <c r="P82" s="88"/>
      <c r="Q82" s="88"/>
      <c r="R82" s="96" t="s">
        <v>174</v>
      </c>
      <c r="S82" s="97" t="s">
        <v>81</v>
      </c>
      <c r="T82" s="97" t="s">
        <v>178</v>
      </c>
      <c r="U82" s="98" t="s">
        <v>179</v>
      </c>
      <c r="V82" s="92" t="n">
        <v>181.51</v>
      </c>
      <c r="W82" s="93" t="n">
        <v>5807.89</v>
      </c>
      <c r="X82" s="94" t="n">
        <f aca="false">(($Y$27*W82)/$S$41)</f>
        <v>22.1618799287713</v>
      </c>
      <c r="Y82" s="93" t="n">
        <v>289.06</v>
      </c>
      <c r="Z82" s="94" t="n">
        <f aca="false">(($Y$27*Y82)/$S$41)</f>
        <v>1.10300178071737</v>
      </c>
      <c r="AA82" s="93" t="n">
        <v>54.06</v>
      </c>
      <c r="AB82" s="94" t="n">
        <f aca="false">(($Y$27*AA82)/$S$41)</f>
        <v>0.206283388450776</v>
      </c>
      <c r="AC82" s="93" t="n">
        <v>537.33</v>
      </c>
      <c r="AD82" s="94" t="n">
        <f aca="false">(($Y$27*AC82)/$S$41)</f>
        <v>2.05035614347494</v>
      </c>
      <c r="AE82" s="95" t="n">
        <v>6.57</v>
      </c>
      <c r="AF82" s="94" t="n">
        <f aca="false">(($Y$27*AE82)/$S$41)</f>
        <v>0.0250699567540066</v>
      </c>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c r="EE82" s="88"/>
      <c r="EF82" s="88"/>
      <c r="EG82" s="88"/>
      <c r="EH82" s="88"/>
      <c r="EI82" s="88"/>
      <c r="EJ82" s="88"/>
      <c r="EK82" s="88"/>
      <c r="EL82" s="88"/>
      <c r="EM82" s="88"/>
      <c r="EN82" s="88"/>
      <c r="EO82" s="88"/>
      <c r="EP82" s="88"/>
      <c r="EQ82" s="88"/>
      <c r="ER82" s="88"/>
      <c r="ES82" s="88"/>
      <c r="ET82" s="88"/>
      <c r="EU82" s="88"/>
      <c r="EV82" s="88"/>
      <c r="EW82" s="88"/>
      <c r="EX82" s="88"/>
      <c r="EY82" s="88"/>
      <c r="EZ82" s="88"/>
      <c r="FA82" s="88"/>
      <c r="FB82" s="88"/>
      <c r="FC82" s="88"/>
      <c r="FD82" s="88"/>
      <c r="FE82" s="88"/>
      <c r="FF82" s="88"/>
      <c r="FG82" s="88"/>
      <c r="FH82" s="88"/>
      <c r="FI82" s="88"/>
      <c r="FJ82" s="88"/>
      <c r="FK82" s="88"/>
      <c r="FL82" s="88"/>
      <c r="FM82" s="88"/>
      <c r="FN82" s="88"/>
      <c r="FO82" s="88"/>
      <c r="FP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GO82" s="88"/>
      <c r="GP82" s="88"/>
      <c r="GQ82" s="88"/>
      <c r="GR82" s="88"/>
      <c r="GS82" s="88"/>
      <c r="GT82" s="88"/>
      <c r="GU82" s="88"/>
      <c r="GV82" s="88"/>
      <c r="GW82" s="88"/>
      <c r="GX82" s="88"/>
      <c r="GY82" s="88"/>
      <c r="GZ82" s="88"/>
      <c r="HA82" s="88"/>
      <c r="HB82" s="88"/>
      <c r="HC82" s="88"/>
      <c r="HD82" s="88"/>
      <c r="HE82" s="88"/>
      <c r="HF82" s="88"/>
      <c r="HG82" s="88"/>
      <c r="HH82" s="88"/>
      <c r="HI82" s="88"/>
      <c r="HJ82" s="88"/>
      <c r="HK82" s="88"/>
      <c r="HL82" s="88"/>
      <c r="HM82" s="88"/>
      <c r="HN82" s="88"/>
      <c r="HO82" s="88"/>
      <c r="HP82" s="88"/>
      <c r="HQ82" s="88"/>
      <c r="HR82" s="88"/>
      <c r="HS82" s="88"/>
      <c r="HT82" s="88"/>
      <c r="HU82" s="88"/>
      <c r="HV82" s="88"/>
      <c r="HW82" s="88"/>
      <c r="HX82" s="88"/>
      <c r="HY82" s="88"/>
      <c r="HZ82" s="88"/>
      <c r="IA82" s="88"/>
      <c r="IB82" s="88"/>
      <c r="IC82" s="88"/>
      <c r="ID82" s="88"/>
      <c r="IE82" s="88"/>
      <c r="IF82" s="88"/>
      <c r="IG82" s="88"/>
      <c r="IH82" s="88"/>
      <c r="II82" s="88"/>
      <c r="IJ82" s="88"/>
      <c r="IK82" s="88"/>
      <c r="IL82" s="88"/>
      <c r="IM82" s="88"/>
      <c r="IN82" s="88"/>
      <c r="IO82" s="88"/>
      <c r="IP82" s="88"/>
      <c r="IQ82" s="88"/>
      <c r="IR82" s="88"/>
    </row>
    <row r="83" customFormat="false" ht="15" hidden="false" customHeight="false" outlineLevel="0" collapsed="false">
      <c r="A83" s="96" t="s">
        <v>174</v>
      </c>
      <c r="B83" s="97" t="s">
        <v>81</v>
      </c>
      <c r="C83" s="97" t="s">
        <v>180</v>
      </c>
      <c r="D83" s="102" t="s">
        <v>181</v>
      </c>
      <c r="E83" s="92" t="n">
        <v>197.1</v>
      </c>
      <c r="F83" s="93" t="n">
        <v>6896.5</v>
      </c>
      <c r="G83" s="94" t="n">
        <f aca="false">(($O$27*F83)/$K$19)</f>
        <v>71.9299160518952</v>
      </c>
      <c r="H83" s="93" t="n">
        <v>228.71</v>
      </c>
      <c r="I83" s="94" t="n">
        <f aca="false">(($O$27*H83)/$K$19)</f>
        <v>2.38542610022895</v>
      </c>
      <c r="J83" s="93" t="n">
        <v>53.56</v>
      </c>
      <c r="K83" s="94" t="n">
        <f aca="false">(($O$27*J83)/$K$19)</f>
        <v>0.558626303739507</v>
      </c>
      <c r="L83" s="93" t="n">
        <v>583.49</v>
      </c>
      <c r="M83" s="94" t="n">
        <f aca="false">(($O$27*L83)/$K$19)</f>
        <v>6.08575171712033</v>
      </c>
      <c r="N83" s="95" t="n">
        <v>7.11</v>
      </c>
      <c r="O83" s="94" t="n">
        <f aca="false">(($O$27*N83)/$K$19)</f>
        <v>0.0741567031289748</v>
      </c>
      <c r="P83" s="88"/>
      <c r="Q83" s="88"/>
      <c r="R83" s="96" t="s">
        <v>174</v>
      </c>
      <c r="S83" s="97" t="s">
        <v>81</v>
      </c>
      <c r="T83" s="97" t="s">
        <v>180</v>
      </c>
      <c r="U83" s="102" t="s">
        <v>181</v>
      </c>
      <c r="V83" s="92" t="n">
        <v>197.1</v>
      </c>
      <c r="W83" s="93" t="n">
        <v>6896.5</v>
      </c>
      <c r="X83" s="94" t="n">
        <f aca="false">(($Y$28*W83)/$S$41)</f>
        <v>71.9299160518952</v>
      </c>
      <c r="Y83" s="93" t="n">
        <v>228.71</v>
      </c>
      <c r="Z83" s="94" t="n">
        <f aca="false">(($Y$28*Y83)/$S$41)</f>
        <v>2.38542610022895</v>
      </c>
      <c r="AA83" s="93" t="n">
        <v>53.56</v>
      </c>
      <c r="AB83" s="94" t="n">
        <f aca="false">(($Y$28*AA83)/$S$41)</f>
        <v>0.558626303739507</v>
      </c>
      <c r="AC83" s="93" t="n">
        <v>583.49</v>
      </c>
      <c r="AD83" s="94" t="n">
        <f aca="false">(($Y$28*AC83)/$S$41)</f>
        <v>6.08575171712033</v>
      </c>
      <c r="AE83" s="95" t="n">
        <v>7.11</v>
      </c>
      <c r="AF83" s="94" t="n">
        <f aca="false">(($Y$28*AE83)/$S$41)</f>
        <v>0.0741567031289748</v>
      </c>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88"/>
      <c r="HS83" s="88"/>
      <c r="HT83" s="88"/>
      <c r="HU83" s="88"/>
      <c r="HV83" s="88"/>
      <c r="HW83" s="88"/>
      <c r="HX83" s="88"/>
      <c r="HY83" s="88"/>
      <c r="HZ83" s="88"/>
      <c r="IA83" s="88"/>
      <c r="IB83" s="88"/>
      <c r="IC83" s="88"/>
      <c r="ID83" s="88"/>
      <c r="IE83" s="88"/>
      <c r="IF83" s="88"/>
      <c r="IG83" s="88"/>
      <c r="IH83" s="88"/>
      <c r="II83" s="88"/>
      <c r="IJ83" s="88"/>
      <c r="IK83" s="88"/>
      <c r="IL83" s="88"/>
      <c r="IM83" s="88"/>
      <c r="IN83" s="88"/>
      <c r="IO83" s="88"/>
      <c r="IP83" s="88"/>
      <c r="IQ83" s="88"/>
      <c r="IR83" s="88"/>
    </row>
    <row r="84" customFormat="false" ht="15" hidden="false" customHeight="false" outlineLevel="0" collapsed="false">
      <c r="A84" s="96" t="s">
        <v>174</v>
      </c>
      <c r="B84" s="97" t="s">
        <v>81</v>
      </c>
      <c r="C84" s="97" t="s">
        <v>182</v>
      </c>
      <c r="D84" s="98" t="s">
        <v>183</v>
      </c>
      <c r="E84" s="92" t="n">
        <v>217.88</v>
      </c>
      <c r="F84" s="93" t="n">
        <v>5891.93</v>
      </c>
      <c r="G84" s="94" t="n">
        <f aca="false">(($O$28*F84)/$K$19)</f>
        <v>77.9395471890104</v>
      </c>
      <c r="H84" s="93" t="n">
        <v>215.04</v>
      </c>
      <c r="I84" s="94" t="n">
        <f aca="false">(($O$28*H84)/$K$19)</f>
        <v>2.84458916306283</v>
      </c>
      <c r="J84" s="93" t="n">
        <v>56.5</v>
      </c>
      <c r="K84" s="94" t="n">
        <f aca="false">(($O$28*J84)/$K$19)</f>
        <v>0.747392520987026</v>
      </c>
      <c r="L84" s="93" t="n">
        <v>644.98</v>
      </c>
      <c r="M84" s="94" t="n">
        <f aca="false">(($O$28*L84)/$K$19)</f>
        <v>8.5319155431188</v>
      </c>
      <c r="N84" s="95" t="n">
        <v>5</v>
      </c>
      <c r="O84" s="94" t="n">
        <f aca="false">(($O$28*N84)/$K$19)</f>
        <v>0.0661409310607988</v>
      </c>
      <c r="P84" s="88"/>
      <c r="Q84" s="88"/>
      <c r="R84" s="96" t="s">
        <v>174</v>
      </c>
      <c r="S84" s="97" t="s">
        <v>81</v>
      </c>
      <c r="T84" s="97" t="s">
        <v>182</v>
      </c>
      <c r="U84" s="98" t="s">
        <v>183</v>
      </c>
      <c r="V84" s="92" t="n">
        <v>217.88</v>
      </c>
      <c r="W84" s="93" t="n">
        <v>5891.93</v>
      </c>
      <c r="X84" s="94" t="n">
        <f aca="false">(($Y$29*W84)/$K$19)</f>
        <v>5.89850299891392</v>
      </c>
      <c r="Y84" s="93" t="n">
        <v>215.04</v>
      </c>
      <c r="Z84" s="94" t="n">
        <f aca="false">(($Y$29*Y84)/$K$19)</f>
        <v>0.215279897230016</v>
      </c>
      <c r="AA84" s="93" t="n">
        <v>56.5</v>
      </c>
      <c r="AB84" s="94" t="n">
        <f aca="false">(($Y$29*AA84)/$K$19)</f>
        <v>0.0565630310337421</v>
      </c>
      <c r="AC84" s="93" t="n">
        <v>644.98</v>
      </c>
      <c r="AD84" s="94" t="n">
        <f aca="false">(($Y$29*AC84)/$K$19)</f>
        <v>0.645699535506956</v>
      </c>
      <c r="AE84" s="95" t="n">
        <v>5</v>
      </c>
      <c r="AF84" s="94" t="n">
        <f aca="false">(($Y$29*AE84)/$K$19)</f>
        <v>0.0050055779675878</v>
      </c>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88"/>
      <c r="HS84" s="88"/>
      <c r="HT84" s="88"/>
      <c r="HU84" s="88"/>
      <c r="HV84" s="88"/>
      <c r="HW84" s="88"/>
      <c r="HX84" s="88"/>
      <c r="HY84" s="88"/>
      <c r="HZ84" s="88"/>
      <c r="IA84" s="88"/>
      <c r="IB84" s="88"/>
      <c r="IC84" s="88"/>
      <c r="ID84" s="88"/>
      <c r="IE84" s="88"/>
      <c r="IF84" s="88"/>
      <c r="IG84" s="88"/>
      <c r="IH84" s="88"/>
      <c r="II84" s="88"/>
      <c r="IJ84" s="88"/>
      <c r="IK84" s="88"/>
      <c r="IL84" s="88"/>
      <c r="IM84" s="88"/>
      <c r="IN84" s="88"/>
      <c r="IO84" s="88"/>
      <c r="IP84" s="88"/>
      <c r="IQ84" s="88"/>
      <c r="IR84" s="88"/>
    </row>
    <row r="85" customFormat="false" ht="15" hidden="false" customHeight="false" outlineLevel="0" collapsed="false">
      <c r="A85" s="96" t="s">
        <v>174</v>
      </c>
      <c r="B85" s="97" t="s">
        <v>81</v>
      </c>
      <c r="C85" s="97" t="s">
        <v>184</v>
      </c>
      <c r="D85" s="98" t="s">
        <v>185</v>
      </c>
      <c r="E85" s="92" t="n">
        <v>195.45</v>
      </c>
      <c r="F85" s="93" t="n">
        <v>3773.28</v>
      </c>
      <c r="G85" s="94" t="n">
        <f aca="false">(($O$29*F85)/$K$19)</f>
        <v>17.2778020859832</v>
      </c>
      <c r="H85" s="93" t="n">
        <v>117.67</v>
      </c>
      <c r="I85" s="94" t="n">
        <f aca="false">(($O$29*H85)/$K$19)</f>
        <v>0.538809463240906</v>
      </c>
      <c r="J85" s="95" t="n">
        <v>3.39</v>
      </c>
      <c r="K85" s="94" t="n">
        <f aca="false">(($O$29*J85)/$K$19)</f>
        <v>0.0155227677435767</v>
      </c>
      <c r="L85" s="93" t="n">
        <v>578.59</v>
      </c>
      <c r="M85" s="94" t="n">
        <f aca="false">(($O$29*L85)/$K$19)</f>
        <v>2.64935639786314</v>
      </c>
      <c r="N85" s="93" t="n">
        <v>12.43</v>
      </c>
      <c r="O85" s="94" t="n">
        <f aca="false">(($O$29*N85)/$K$19)</f>
        <v>0.0569168150597812</v>
      </c>
      <c r="P85" s="88"/>
      <c r="Q85" s="88"/>
      <c r="R85" s="96" t="s">
        <v>174</v>
      </c>
      <c r="S85" s="97" t="s">
        <v>81</v>
      </c>
      <c r="T85" s="97" t="s">
        <v>184</v>
      </c>
      <c r="U85" s="98" t="s">
        <v>185</v>
      </c>
      <c r="V85" s="92" t="n">
        <v>195.45</v>
      </c>
      <c r="W85" s="93" t="n">
        <v>3773.28</v>
      </c>
      <c r="X85" s="94" t="n">
        <f aca="false">(($Y$30*W85)/$S$41)</f>
        <v>17.2778020859832</v>
      </c>
      <c r="Y85" s="93" t="n">
        <v>117.67</v>
      </c>
      <c r="Z85" s="94" t="n">
        <f aca="false">(($Y$30*Y85)/$S$41)</f>
        <v>0.538809463240906</v>
      </c>
      <c r="AA85" s="95" t="n">
        <v>3.39</v>
      </c>
      <c r="AB85" s="94" t="n">
        <f aca="false">(($Y$30*AA85)/$S$41)</f>
        <v>0.0155227677435767</v>
      </c>
      <c r="AC85" s="93" t="n">
        <v>578.59</v>
      </c>
      <c r="AD85" s="94" t="n">
        <f aca="false">(($Y$30*AC85)/$S$41)</f>
        <v>2.64935639786314</v>
      </c>
      <c r="AE85" s="93" t="n">
        <v>12.43</v>
      </c>
      <c r="AF85" s="94" t="n">
        <f aca="false">(($Y$30*AE85)/$S$41)</f>
        <v>0.0569168150597812</v>
      </c>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c r="DQ85" s="88"/>
      <c r="DR85" s="88"/>
      <c r="DS85" s="88"/>
      <c r="DT85" s="88"/>
      <c r="DU85" s="88"/>
      <c r="DV85" s="88"/>
      <c r="DW85" s="88"/>
      <c r="DX85" s="88"/>
      <c r="DY85" s="88"/>
      <c r="DZ85" s="88"/>
      <c r="EA85" s="88"/>
      <c r="EB85" s="88"/>
      <c r="EC85" s="88"/>
      <c r="ED85" s="88"/>
      <c r="EE85" s="88"/>
      <c r="EF85" s="88"/>
      <c r="EG85" s="88"/>
      <c r="EH85" s="88"/>
      <c r="EI85" s="88"/>
      <c r="EJ85" s="88"/>
      <c r="EK85" s="88"/>
      <c r="EL85" s="88"/>
      <c r="EM85" s="88"/>
      <c r="EN85" s="88"/>
      <c r="EO85" s="88"/>
      <c r="EP85" s="88"/>
      <c r="EQ85" s="88"/>
      <c r="ER85" s="88"/>
      <c r="ES85" s="88"/>
      <c r="ET85" s="88"/>
      <c r="EU85" s="88"/>
      <c r="EV85" s="88"/>
      <c r="EW85" s="88"/>
      <c r="EX85" s="88"/>
      <c r="EY85" s="88"/>
      <c r="EZ85" s="88"/>
      <c r="FA85" s="88"/>
      <c r="FB85" s="88"/>
      <c r="FC85" s="88"/>
      <c r="FD85" s="88"/>
      <c r="FE85" s="88"/>
      <c r="FF85" s="88"/>
      <c r="FG85" s="88"/>
      <c r="FH85" s="88"/>
      <c r="FI85" s="88"/>
      <c r="FJ85" s="88"/>
      <c r="FK85" s="88"/>
      <c r="FL85" s="88"/>
      <c r="FM85" s="88"/>
      <c r="FN85" s="88"/>
      <c r="FO85" s="88"/>
      <c r="FP85" s="88"/>
      <c r="FQ85" s="88"/>
      <c r="FR85" s="88"/>
      <c r="FS85" s="88"/>
      <c r="FT85" s="88"/>
      <c r="FU85" s="88"/>
      <c r="FV85" s="88"/>
      <c r="FW85" s="88"/>
      <c r="FX85" s="88"/>
      <c r="FY85" s="88"/>
      <c r="FZ85" s="88"/>
      <c r="GA85" s="88"/>
      <c r="GB85" s="88"/>
      <c r="GC85" s="88"/>
      <c r="GD85" s="88"/>
      <c r="GE85" s="88"/>
      <c r="GF85" s="88"/>
      <c r="GG85" s="88"/>
      <c r="GH85" s="88"/>
      <c r="GI85" s="88"/>
      <c r="GJ85" s="88"/>
      <c r="GK85" s="88"/>
      <c r="GL85" s="88"/>
      <c r="GM85" s="88"/>
      <c r="GN85" s="88"/>
      <c r="GO85" s="88"/>
      <c r="GP85" s="88"/>
      <c r="GQ85" s="88"/>
      <c r="GR85" s="88"/>
      <c r="GS85" s="88"/>
      <c r="GT85" s="88"/>
      <c r="GU85" s="88"/>
      <c r="GV85" s="88"/>
      <c r="GW85" s="88"/>
      <c r="GX85" s="88"/>
      <c r="GY85" s="88"/>
      <c r="GZ85" s="88"/>
      <c r="HA85" s="88"/>
      <c r="HB85" s="88"/>
      <c r="HC85" s="88"/>
      <c r="HD85" s="88"/>
      <c r="HE85" s="88"/>
      <c r="HF85" s="88"/>
      <c r="HG85" s="88"/>
      <c r="HH85" s="88"/>
      <c r="HI85" s="88"/>
      <c r="HJ85" s="88"/>
      <c r="HK85" s="88"/>
      <c r="HL85" s="88"/>
      <c r="HM85" s="88"/>
      <c r="HN85" s="88"/>
      <c r="HO85" s="88"/>
      <c r="HP85" s="88"/>
      <c r="HQ85" s="88"/>
      <c r="HR85" s="88"/>
      <c r="HS85" s="88"/>
      <c r="HT85" s="88"/>
      <c r="HU85" s="88"/>
      <c r="HV85" s="88"/>
      <c r="HW85" s="88"/>
      <c r="HX85" s="88"/>
      <c r="HY85" s="88"/>
      <c r="HZ85" s="88"/>
      <c r="IA85" s="88"/>
      <c r="IB85" s="88"/>
      <c r="IC85" s="88"/>
      <c r="ID85" s="88"/>
      <c r="IE85" s="88"/>
      <c r="IF85" s="88"/>
      <c r="IG85" s="88"/>
      <c r="IH85" s="88"/>
      <c r="II85" s="88"/>
      <c r="IJ85" s="88"/>
      <c r="IK85" s="88"/>
      <c r="IL85" s="88"/>
      <c r="IM85" s="88"/>
      <c r="IN85" s="88"/>
      <c r="IO85" s="88"/>
      <c r="IP85" s="88"/>
      <c r="IQ85" s="88"/>
      <c r="IR85" s="88"/>
    </row>
    <row r="86" customFormat="false" ht="15" hidden="false" customHeight="false" outlineLevel="0" collapsed="false">
      <c r="A86" s="96" t="s">
        <v>174</v>
      </c>
      <c r="B86" s="97" t="s">
        <v>81</v>
      </c>
      <c r="C86" s="97" t="s">
        <v>186</v>
      </c>
      <c r="D86" s="98" t="s">
        <v>187</v>
      </c>
      <c r="E86" s="92" t="n">
        <v>226.96</v>
      </c>
      <c r="F86" s="93" t="n">
        <v>2786.17</v>
      </c>
      <c r="G86" s="94" t="n">
        <f aca="false">(($O$30+$O$31)*F86)/$K$19</f>
        <v>36.1472068176037</v>
      </c>
      <c r="H86" s="93" t="n">
        <v>125.75</v>
      </c>
      <c r="I86" s="94" t="n">
        <f aca="false">(($O$30+$O$31)*H86)/$K$19</f>
        <v>1.63145510048334</v>
      </c>
      <c r="J86" s="95" t="n">
        <v>4.04</v>
      </c>
      <c r="K86" s="94" t="n">
        <f aca="false">(($O$30+$O$31)*J86)/$K$19</f>
        <v>0.0524141439837192</v>
      </c>
      <c r="L86" s="93" t="n">
        <v>671.86</v>
      </c>
      <c r="M86" s="94" t="n">
        <f aca="false">(($O$30+$O$31)*L86)/$K$19</f>
        <v>8.71657593487662</v>
      </c>
      <c r="N86" s="93" t="n">
        <v>43.67</v>
      </c>
      <c r="O86" s="94" t="n">
        <f aca="false">(($O$30+$O$31)*N86)/$K$19</f>
        <v>0.566565759348766</v>
      </c>
      <c r="P86" s="88"/>
      <c r="Q86" s="88"/>
      <c r="R86" s="96" t="s">
        <v>174</v>
      </c>
      <c r="S86" s="97" t="s">
        <v>81</v>
      </c>
      <c r="T86" s="97" t="s">
        <v>186</v>
      </c>
      <c r="U86" s="98" t="s">
        <v>187</v>
      </c>
      <c r="V86" s="92" t="n">
        <v>226.96</v>
      </c>
      <c r="W86" s="93" t="n">
        <v>2786.17</v>
      </c>
      <c r="X86" s="94" t="n">
        <f aca="false">(($Y$31+$Y$32)*W86)/$S$41</f>
        <v>36.1472068176037</v>
      </c>
      <c r="Y86" s="93" t="n">
        <v>125.75</v>
      </c>
      <c r="Z86" s="94" t="n">
        <f aca="false">(($Y$31+$Y$32)*Y86)/$S$41</f>
        <v>1.63145510048334</v>
      </c>
      <c r="AA86" s="95" t="n">
        <v>4.04</v>
      </c>
      <c r="AB86" s="94" t="n">
        <f aca="false">(($Y$31+$Y$32)*AA86)/$S$41</f>
        <v>0.0524141439837192</v>
      </c>
      <c r="AC86" s="93" t="n">
        <v>671.86</v>
      </c>
      <c r="AD86" s="94" t="n">
        <f aca="false">(($Y$31+$Y$32)*AC86)/$S$41</f>
        <v>8.71657593487662</v>
      </c>
      <c r="AE86" s="93" t="n">
        <v>43.67</v>
      </c>
      <c r="AF86" s="94" t="n">
        <f aca="false">(($Y$31+$Y$32)*AE86)/$S$41</f>
        <v>0.566565759348766</v>
      </c>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88"/>
      <c r="DI86" s="88"/>
      <c r="DJ86" s="88"/>
      <c r="DK86" s="88"/>
      <c r="DL86" s="88"/>
      <c r="DM86" s="88"/>
      <c r="DN86" s="88"/>
      <c r="DO86" s="88"/>
      <c r="DP86" s="88"/>
      <c r="DQ86" s="88"/>
      <c r="DR86" s="88"/>
      <c r="DS86" s="88"/>
      <c r="DT86" s="88"/>
      <c r="DU86" s="88"/>
      <c r="DV86" s="88"/>
      <c r="DW86" s="88"/>
      <c r="DX86" s="88"/>
      <c r="DY86" s="88"/>
      <c r="DZ86" s="88"/>
      <c r="EA86" s="88"/>
      <c r="EB86" s="88"/>
      <c r="EC86" s="88"/>
      <c r="ED86" s="88"/>
      <c r="EE86" s="88"/>
      <c r="EF86" s="88"/>
      <c r="EG86" s="88"/>
      <c r="EH86" s="88"/>
      <c r="EI86" s="88"/>
      <c r="EJ86" s="88"/>
      <c r="EK86" s="88"/>
      <c r="EL86" s="88"/>
      <c r="EM86" s="88"/>
      <c r="EN86" s="88"/>
      <c r="EO86" s="88"/>
      <c r="EP86" s="88"/>
      <c r="EQ86" s="88"/>
      <c r="ER86" s="88"/>
      <c r="ES86" s="88"/>
      <c r="ET86" s="88"/>
      <c r="EU86" s="88"/>
      <c r="EV86" s="88"/>
      <c r="EW86" s="88"/>
      <c r="EX86" s="88"/>
      <c r="EY86" s="88"/>
      <c r="EZ86" s="88"/>
      <c r="FA86" s="88"/>
      <c r="FB86" s="88"/>
      <c r="FC86" s="88"/>
      <c r="FD86" s="88"/>
      <c r="FE86" s="88"/>
      <c r="FF86" s="88"/>
      <c r="FG86" s="88"/>
      <c r="FH86" s="88"/>
      <c r="FI86" s="88"/>
      <c r="FJ86" s="88"/>
      <c r="FK86" s="88"/>
      <c r="FL86" s="88"/>
      <c r="FM86" s="88"/>
      <c r="FN86" s="88"/>
      <c r="FO86" s="88"/>
      <c r="FP86" s="88"/>
      <c r="FQ86" s="88"/>
      <c r="FR86" s="88"/>
      <c r="FS86" s="88"/>
      <c r="FT86" s="88"/>
      <c r="FU86" s="88"/>
      <c r="FV86" s="88"/>
      <c r="FW86" s="88"/>
      <c r="FX86" s="88"/>
      <c r="FY86" s="88"/>
      <c r="FZ86" s="88"/>
      <c r="GA86" s="88"/>
      <c r="GB86" s="88"/>
      <c r="GC86" s="88"/>
      <c r="GD86" s="88"/>
      <c r="GE86" s="88"/>
      <c r="GF86" s="88"/>
      <c r="GG86" s="88"/>
      <c r="GH86" s="88"/>
      <c r="GI86" s="88"/>
      <c r="GJ86" s="88"/>
      <c r="GK86" s="88"/>
      <c r="GL86" s="88"/>
      <c r="GM86" s="88"/>
      <c r="GN86" s="88"/>
      <c r="GO86" s="88"/>
      <c r="GP86" s="88"/>
      <c r="GQ86" s="88"/>
      <c r="GR86" s="88"/>
      <c r="GS86" s="88"/>
      <c r="GT86" s="88"/>
      <c r="GU86" s="88"/>
      <c r="GV86" s="88"/>
      <c r="GW86" s="88"/>
      <c r="GX86" s="88"/>
      <c r="GY86" s="88"/>
      <c r="GZ86" s="88"/>
      <c r="HA86" s="88"/>
      <c r="HB86" s="88"/>
      <c r="HC86" s="88"/>
      <c r="HD86" s="88"/>
      <c r="HE86" s="88"/>
      <c r="HF86" s="88"/>
      <c r="HG86" s="88"/>
      <c r="HH86" s="88"/>
      <c r="HI86" s="88"/>
      <c r="HJ86" s="88"/>
      <c r="HK86" s="88"/>
      <c r="HL86" s="88"/>
      <c r="HM86" s="88"/>
      <c r="HN86" s="88"/>
      <c r="HO86" s="88"/>
      <c r="HP86" s="88"/>
      <c r="HQ86" s="88"/>
      <c r="HR86" s="88"/>
      <c r="HS86" s="88"/>
      <c r="HT86" s="88"/>
      <c r="HU86" s="88"/>
      <c r="HV86" s="88"/>
      <c r="HW86" s="88"/>
      <c r="HX86" s="88"/>
      <c r="HY86" s="88"/>
      <c r="HZ86" s="88"/>
      <c r="IA86" s="88"/>
      <c r="IB86" s="88"/>
      <c r="IC86" s="88"/>
      <c r="ID86" s="88"/>
      <c r="IE86" s="88"/>
      <c r="IF86" s="88"/>
      <c r="IG86" s="88"/>
      <c r="IH86" s="88"/>
      <c r="II86" s="88"/>
      <c r="IJ86" s="88"/>
      <c r="IK86" s="88"/>
      <c r="IL86" s="88"/>
      <c r="IM86" s="88"/>
      <c r="IN86" s="88"/>
      <c r="IO86" s="88"/>
      <c r="IP86" s="88"/>
      <c r="IQ86" s="88"/>
      <c r="IR86" s="88"/>
    </row>
    <row r="87" customFormat="false" ht="15" hidden="false" customHeight="false" outlineLevel="0" collapsed="false">
      <c r="A87" s="96" t="s">
        <v>174</v>
      </c>
      <c r="B87" s="97" t="s">
        <v>81</v>
      </c>
      <c r="C87" s="97" t="s">
        <v>188</v>
      </c>
      <c r="D87" s="98" t="s">
        <v>189</v>
      </c>
      <c r="E87" s="92" t="n">
        <v>246.34</v>
      </c>
      <c r="F87" s="93" t="n">
        <v>222.97</v>
      </c>
      <c r="G87" s="94" t="n">
        <f aca="false">(($O$32+$O$33+$O$34+$O$35+$O$36+$O$37)*F87)/$K$19</f>
        <v>5.67209361485627</v>
      </c>
      <c r="H87" s="93" t="n">
        <v>103.3</v>
      </c>
      <c r="I87" s="94" t="n">
        <f aca="false">(($O$32+$O$33+$O$34+$O$35+$O$36+$O$37)*H87)/$K$19</f>
        <v>2.62783006868481</v>
      </c>
      <c r="J87" s="95" t="n">
        <v>4.29</v>
      </c>
      <c r="K87" s="94" t="n">
        <f aca="false">(($O$32+$O$33+$O$34+$O$35+$O$36+$O$37)*J87)/$K$19</f>
        <v>0.109132536250318</v>
      </c>
      <c r="L87" s="93" t="n">
        <v>729.24</v>
      </c>
      <c r="M87" s="94" t="n">
        <f aca="false">(($O$32+$O$33+$O$34+$O$35+$O$36+$O$37)*L87)/$K$19</f>
        <v>18.5510048333757</v>
      </c>
      <c r="N87" s="93" t="n">
        <v>43.75</v>
      </c>
      <c r="O87" s="94" t="n">
        <f aca="false">(($O$32+$O$33+$O$34+$O$35+$O$36+$O$37)*N87)/$K$19</f>
        <v>1.11294835919613</v>
      </c>
      <c r="P87" s="88"/>
      <c r="Q87" s="88"/>
      <c r="R87" s="96" t="s">
        <v>174</v>
      </c>
      <c r="S87" s="97" t="s">
        <v>81</v>
      </c>
      <c r="T87" s="97" t="s">
        <v>188</v>
      </c>
      <c r="U87" s="98" t="s">
        <v>189</v>
      </c>
      <c r="V87" s="92" t="n">
        <v>246.34</v>
      </c>
      <c r="W87" s="93" t="n">
        <v>222.97</v>
      </c>
      <c r="X87" s="94" t="n">
        <f aca="false">(($Y$38+$Y$33+$Y$34+$Y$35+$Y$36+$Y$37)*W87)/$S$41</f>
        <v>5.67209361485627</v>
      </c>
      <c r="Y87" s="93" t="n">
        <v>103.3</v>
      </c>
      <c r="Z87" s="94" t="n">
        <f aca="false">(($Y$38+$Y$33+$Y$34+$Y$35+$Y$36+$Y$37)*Y87)/$S$41</f>
        <v>2.62783006868481</v>
      </c>
      <c r="AA87" s="95" t="n">
        <v>4.29</v>
      </c>
      <c r="AB87" s="94" t="n">
        <f aca="false">(($Y$38+$Y$33+$Y$34+$Y$35+$Y$36+$Y$37)*AA87)/$S$41</f>
        <v>0.109132536250318</v>
      </c>
      <c r="AC87" s="93" t="n">
        <v>729.24</v>
      </c>
      <c r="AD87" s="94" t="n">
        <f aca="false">(($Y$38+$Y$33+$Y$34+$Y$35+$Y$36+$Y$37)*AC87)/$S$41</f>
        <v>18.5510048333757</v>
      </c>
      <c r="AE87" s="93" t="n">
        <v>43.75</v>
      </c>
      <c r="AF87" s="94" t="n">
        <f aca="false">(($Y$38+$Y$33+$Y$34+$Y$35+$Y$36+$Y$37)*AE87)/$S$41</f>
        <v>1.11294835919613</v>
      </c>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N87" s="88"/>
      <c r="HO87" s="88"/>
      <c r="HP87" s="88"/>
      <c r="HQ87" s="88"/>
      <c r="HR87" s="88"/>
      <c r="HS87" s="88"/>
      <c r="HT87" s="88"/>
      <c r="HU87" s="88"/>
      <c r="HV87" s="88"/>
      <c r="HW87" s="88"/>
      <c r="HX87" s="88"/>
      <c r="HY87" s="88"/>
      <c r="HZ87" s="88"/>
      <c r="IA87" s="88"/>
      <c r="IB87" s="88"/>
      <c r="IC87" s="88"/>
      <c r="ID87" s="88"/>
      <c r="IE87" s="88"/>
      <c r="IF87" s="88"/>
      <c r="IG87" s="88"/>
      <c r="IH87" s="88"/>
      <c r="II87" s="88"/>
      <c r="IJ87" s="88"/>
      <c r="IK87" s="88"/>
      <c r="IL87" s="88"/>
      <c r="IM87" s="88"/>
      <c r="IN87" s="88"/>
      <c r="IO87" s="88"/>
      <c r="IP87" s="88"/>
      <c r="IQ87" s="88"/>
      <c r="IR87" s="88"/>
    </row>
    <row r="88" customFormat="false" ht="12.8" hidden="false" customHeight="false" outlineLevel="0" collapsed="false">
      <c r="G88" s="103" t="n">
        <f aca="false">SUM(G48:G87)</f>
        <v>1498.89975578733</v>
      </c>
      <c r="H88" s="104"/>
      <c r="I88" s="103" t="n">
        <f aca="false">SUM(I48:I87)</f>
        <v>100.670214958026</v>
      </c>
      <c r="J88" s="104"/>
      <c r="K88" s="103" t="n">
        <f aca="false">SUM(K48:K87)</f>
        <v>9.6483801831595</v>
      </c>
      <c r="L88" s="104"/>
      <c r="M88" s="103" t="n">
        <f aca="false">SUM(M48:M87)</f>
        <v>280.305086491987</v>
      </c>
      <c r="N88" s="104"/>
      <c r="O88" s="103" t="n">
        <f aca="false">SUM(O48:O87)</f>
        <v>8.27914271177817</v>
      </c>
      <c r="X88" s="105" t="n">
        <f aca="false">SUM(X48:X87)</f>
        <v>1436.57292108591</v>
      </c>
      <c r="Y88" s="105"/>
      <c r="Z88" s="105" t="n">
        <f aca="false">SUM(Z48:Z87)</f>
        <v>98.8556958219311</v>
      </c>
      <c r="AA88" s="105"/>
      <c r="AB88" s="105" t="n">
        <f aca="false">SUM(AB48:AB87)</f>
        <v>8.92511365428483</v>
      </c>
      <c r="AC88" s="105"/>
      <c r="AD88" s="105" t="n">
        <f aca="false">SUM(AD48:AD87)</f>
        <v>272.296881168679</v>
      </c>
      <c r="AE88" s="105"/>
      <c r="AF88" s="105" t="n">
        <f aca="false">SUM(AF48:AF87)</f>
        <v>8.21601359119578</v>
      </c>
    </row>
    <row r="90" customFormat="false" ht="12.8" hidden="false" customHeight="false" outlineLevel="0" collapsed="false">
      <c r="A90" s="50" t="s">
        <v>87</v>
      </c>
    </row>
    <row r="91" customFormat="false" ht="12.8" hidden="false" customHeight="false" outlineLevel="0" collapsed="false">
      <c r="A91" s="51" t="s">
        <v>88</v>
      </c>
    </row>
    <row r="92" customFormat="false" ht="12.8" hidden="false" customHeight="false" outlineLevel="0" collapsed="false">
      <c r="A92" s="51" t="s">
        <v>89</v>
      </c>
    </row>
    <row r="93" customFormat="false" ht="12.8" hidden="false" customHeight="false" outlineLevel="0" collapsed="false">
      <c r="A93" s="51" t="s">
        <v>90</v>
      </c>
    </row>
    <row r="94" customFormat="false" ht="12.8" hidden="false" customHeight="false" outlineLevel="0" collapsed="false">
      <c r="A94" s="51" t="s">
        <v>91</v>
      </c>
    </row>
    <row r="95" customFormat="false" ht="12.8" hidden="false" customHeight="false" outlineLevel="0" collapsed="false">
      <c r="A95" s="51" t="s">
        <v>92</v>
      </c>
    </row>
    <row r="96" customFormat="false" ht="12.8" hidden="false" customHeight="false" outlineLevel="0" collapsed="false">
      <c r="A96" s="51" t="s">
        <v>94</v>
      </c>
    </row>
    <row r="97" customFormat="false" ht="12.8" hidden="false" customHeight="false" outlineLevel="0" collapsed="false">
      <c r="A97" s="51"/>
    </row>
    <row r="98" customFormat="false" ht="12.8" hidden="false" customHeight="false" outlineLevel="0" collapsed="false">
      <c r="A98" s="50" t="s">
        <v>96</v>
      </c>
    </row>
    <row r="99" customFormat="false" ht="12.8" hidden="false" customHeight="false" outlineLevel="0" collapsed="false">
      <c r="A99" s="51" t="s">
        <v>97</v>
      </c>
    </row>
    <row r="100" customFormat="false" ht="12.8" hidden="false" customHeight="false" outlineLevel="0" collapsed="false">
      <c r="A100" s="51" t="s">
        <v>98</v>
      </c>
    </row>
    <row r="101" customFormat="false" ht="12.8" hidden="false" customHeight="false" outlineLevel="0" collapsed="false">
      <c r="A101" s="51" t="s">
        <v>99</v>
      </c>
    </row>
    <row r="102" customFormat="false" ht="12.8" hidden="false" customHeight="false" outlineLevel="0" collapsed="false">
      <c r="A102" s="51" t="s">
        <v>100</v>
      </c>
    </row>
    <row r="104" customFormat="false" ht="15" hidden="false" customHeight="false" outlineLevel="0" collapsed="false">
      <c r="B104" s="54" t="s">
        <v>49</v>
      </c>
      <c r="C104" s="54" t="s">
        <v>51</v>
      </c>
      <c r="D104" s="40" t="s">
        <v>53</v>
      </c>
      <c r="E104" s="40" t="s">
        <v>55</v>
      </c>
      <c r="F104" s="40" t="s">
        <v>57</v>
      </c>
      <c r="J104" s="54" t="s">
        <v>49</v>
      </c>
      <c r="K104" s="54" t="s">
        <v>51</v>
      </c>
      <c r="L104" s="40" t="s">
        <v>53</v>
      </c>
      <c r="M104" s="40" t="s">
        <v>55</v>
      </c>
      <c r="N104" s="40" t="s">
        <v>57</v>
      </c>
    </row>
    <row r="105" customFormat="false" ht="15" hidden="false" customHeight="false" outlineLevel="0" collapsed="false">
      <c r="B105" s="43" t="s">
        <v>60</v>
      </c>
      <c r="C105" s="43" t="s">
        <v>60</v>
      </c>
      <c r="D105" s="42" t="s">
        <v>60</v>
      </c>
      <c r="E105" s="42" t="s">
        <v>59</v>
      </c>
      <c r="F105" s="42" t="s">
        <v>60</v>
      </c>
      <c r="J105" s="43" t="s">
        <v>60</v>
      </c>
      <c r="K105" s="43" t="s">
        <v>60</v>
      </c>
      <c r="L105" s="42" t="s">
        <v>60</v>
      </c>
      <c r="M105" s="42" t="s">
        <v>59</v>
      </c>
      <c r="N105" s="42" t="s">
        <v>60</v>
      </c>
    </row>
    <row r="106" customFormat="false" ht="46.25" hidden="false" customHeight="false" outlineLevel="0" collapsed="false">
      <c r="A106" s="55" t="s">
        <v>190</v>
      </c>
      <c r="B106" s="56" t="n">
        <f aca="false">G88</f>
        <v>1498.89975578733</v>
      </c>
      <c r="C106" s="56" t="n">
        <f aca="false">I88</f>
        <v>100.670214958026</v>
      </c>
      <c r="D106" s="56" t="n">
        <f aca="false">K88</f>
        <v>9.6483801831595</v>
      </c>
      <c r="E106" s="56" t="n">
        <f aca="false">M88</f>
        <v>280.305086491987</v>
      </c>
      <c r="F106" s="56" t="n">
        <f aca="false">O88</f>
        <v>8.27914271177817</v>
      </c>
      <c r="I106" s="55" t="s">
        <v>191</v>
      </c>
      <c r="J106" s="56" t="n">
        <f aca="false">X88</f>
        <v>1436.57292108591</v>
      </c>
      <c r="K106" s="56" t="n">
        <f aca="false">Z88</f>
        <v>98.8556958219311</v>
      </c>
      <c r="L106" s="56" t="n">
        <f aca="false">AB88</f>
        <v>8.92511365428483</v>
      </c>
      <c r="M106" s="56" t="n">
        <f aca="false">AD88</f>
        <v>272.296881168679</v>
      </c>
      <c r="N106" s="56" t="n">
        <f aca="false">AF88</f>
        <v>8.21601359119578</v>
      </c>
    </row>
  </sheetData>
  <mergeCells count="14">
    <mergeCell ref="B1:J1"/>
    <mergeCell ref="N1:W1"/>
    <mergeCell ref="B22:J22"/>
    <mergeCell ref="N22:P22"/>
    <mergeCell ref="S23:Y23"/>
    <mergeCell ref="T24:X24"/>
    <mergeCell ref="A46:A47"/>
    <mergeCell ref="B46:B47"/>
    <mergeCell ref="C46:C47"/>
    <mergeCell ref="D46:D47"/>
    <mergeCell ref="R46:R47"/>
    <mergeCell ref="S46:S47"/>
    <mergeCell ref="T46:T47"/>
    <mergeCell ref="U46:U47"/>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5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3" activeCellId="0" sqref="A3"/>
    </sheetView>
  </sheetViews>
  <sheetFormatPr defaultColWidth="11.53515625" defaultRowHeight="14.65" customHeight="true" zeroHeight="false" outlineLevelRow="0" outlineLevelCol="0"/>
  <cols>
    <col collapsed="false" customWidth="true" hidden="false" outlineLevel="0" max="1" min="1" style="88" width="38.7"/>
    <col collapsed="false" customWidth="true" hidden="false" outlineLevel="0" max="2" min="2" style="88" width="14.85"/>
    <col collapsed="false" customWidth="true" hidden="false" outlineLevel="0" max="4" min="3" style="88" width="29.99"/>
    <col collapsed="false" customWidth="true" hidden="false" outlineLevel="0" max="5" min="5" style="88" width="13.41"/>
    <col collapsed="false" customWidth="true" hidden="false" outlineLevel="0" max="6" min="6" style="88" width="7.28"/>
    <col collapsed="false" customWidth="true" hidden="false" outlineLevel="0" max="7" min="7" style="88" width="9.28"/>
    <col collapsed="false" customWidth="true" hidden="false" outlineLevel="0" max="8" min="8" style="88" width="7.28"/>
    <col collapsed="false" customWidth="true" hidden="false" outlineLevel="0" max="9" min="9" style="88" width="6.99"/>
    <col collapsed="false" customWidth="true" hidden="false" outlineLevel="0" max="10" min="10" style="88" width="8.41"/>
    <col collapsed="false" customWidth="true" hidden="false" outlineLevel="0" max="11" min="11" style="88" width="17.7"/>
    <col collapsed="false" customWidth="true" hidden="false" outlineLevel="0" max="13" min="12" style="88" width="20.7"/>
    <col collapsed="false" customWidth="true" hidden="false" outlineLevel="0" max="248" min="14" style="88" width="9.28"/>
  </cols>
  <sheetData>
    <row r="1" customFormat="false" ht="15" hidden="false" customHeight="false" outlineLevel="0" collapsed="false">
      <c r="A1" s="106" t="s">
        <v>192</v>
      </c>
      <c r="B1" s="106"/>
      <c r="C1" s="106"/>
      <c r="D1" s="106"/>
      <c r="E1" s="106"/>
      <c r="F1" s="106"/>
      <c r="H1" s="106"/>
      <c r="I1" s="106"/>
    </row>
    <row r="2" customFormat="false" ht="12" hidden="false" customHeight="true" outlineLevel="0" collapsed="false"/>
    <row r="3" customFormat="false" ht="33" hidden="false" customHeight="true" outlineLevel="0" collapsed="false">
      <c r="A3" s="38" t="s">
        <v>44</v>
      </c>
      <c r="B3" s="38" t="s">
        <v>45</v>
      </c>
      <c r="C3" s="38" t="s">
        <v>46</v>
      </c>
      <c r="D3" s="38" t="s">
        <v>47</v>
      </c>
      <c r="E3" s="39" t="s">
        <v>48</v>
      </c>
      <c r="F3" s="54" t="s">
        <v>49</v>
      </c>
      <c r="G3" s="54" t="s">
        <v>51</v>
      </c>
      <c r="H3" s="40" t="s">
        <v>53</v>
      </c>
      <c r="I3" s="40" t="s">
        <v>55</v>
      </c>
      <c r="J3" s="40" t="s">
        <v>57</v>
      </c>
    </row>
    <row r="4" customFormat="false" ht="15" hidden="false" customHeight="false" outlineLevel="0" collapsed="false">
      <c r="A4" s="38"/>
      <c r="B4" s="38"/>
      <c r="C4" s="38"/>
      <c r="D4" s="38"/>
      <c r="E4" s="38" t="s">
        <v>59</v>
      </c>
      <c r="F4" s="43" t="s">
        <v>60</v>
      </c>
      <c r="G4" s="43" t="s">
        <v>60</v>
      </c>
      <c r="H4" s="42" t="s">
        <v>60</v>
      </c>
      <c r="I4" s="42" t="s">
        <v>59</v>
      </c>
      <c r="J4" s="42" t="s">
        <v>60</v>
      </c>
    </row>
    <row r="5" customFormat="false" ht="15" hidden="false" customHeight="false" outlineLevel="0" collapsed="false">
      <c r="A5" s="44" t="s">
        <v>61</v>
      </c>
      <c r="B5" s="44" t="s">
        <v>62</v>
      </c>
      <c r="C5" s="44" t="s">
        <v>63</v>
      </c>
      <c r="D5" s="44" t="s">
        <v>64</v>
      </c>
      <c r="E5" s="45" t="n">
        <v>61.54</v>
      </c>
      <c r="F5" s="47" t="n">
        <v>2149.08</v>
      </c>
      <c r="G5" s="47" t="n">
        <v>29.83</v>
      </c>
      <c r="H5" s="46" t="n">
        <v>116.35</v>
      </c>
      <c r="I5" s="46" t="n">
        <v>194.86</v>
      </c>
      <c r="J5" s="49" t="n">
        <v>7.9</v>
      </c>
    </row>
    <row r="6" customFormat="false" ht="15" hidden="false" customHeight="false" outlineLevel="0" collapsed="false">
      <c r="A6" s="44" t="s">
        <v>61</v>
      </c>
      <c r="B6" s="44" t="s">
        <v>62</v>
      </c>
      <c r="C6" s="44" t="s">
        <v>65</v>
      </c>
      <c r="D6" s="44" t="s">
        <v>66</v>
      </c>
      <c r="E6" s="45" t="n">
        <v>61.28</v>
      </c>
      <c r="F6" s="47" t="n">
        <v>752.89</v>
      </c>
      <c r="G6" s="47" t="n">
        <v>30.66</v>
      </c>
      <c r="H6" s="46" t="n">
        <v>24.82</v>
      </c>
      <c r="I6" s="46" t="n">
        <v>194.04</v>
      </c>
      <c r="J6" s="46" t="n">
        <v>14.64</v>
      </c>
    </row>
    <row r="7" customFormat="false" ht="15" hidden="false" customHeight="false" outlineLevel="0" collapsed="false">
      <c r="A7" s="44" t="s">
        <v>61</v>
      </c>
      <c r="B7" s="44" t="s">
        <v>62</v>
      </c>
      <c r="C7" s="44" t="s">
        <v>67</v>
      </c>
      <c r="D7" s="44" t="s">
        <v>68</v>
      </c>
      <c r="E7" s="45" t="n">
        <v>58.1</v>
      </c>
      <c r="F7" s="47" t="n">
        <v>393.4</v>
      </c>
      <c r="G7" s="47" t="n">
        <v>29.84</v>
      </c>
      <c r="H7" s="46" t="n">
        <v>35.03</v>
      </c>
      <c r="I7" s="46" t="n">
        <v>183.99</v>
      </c>
      <c r="J7" s="49" t="n">
        <v>7.32</v>
      </c>
    </row>
    <row r="8" customFormat="false" ht="15" hidden="false" customHeight="false" outlineLevel="0" collapsed="false">
      <c r="A8" s="44" t="s">
        <v>61</v>
      </c>
      <c r="B8" s="44" t="s">
        <v>62</v>
      </c>
      <c r="C8" s="44" t="s">
        <v>69</v>
      </c>
      <c r="D8" s="44" t="s">
        <v>70</v>
      </c>
      <c r="E8" s="45" t="n">
        <v>57.68</v>
      </c>
      <c r="F8" s="47" t="n">
        <v>105.07</v>
      </c>
      <c r="G8" s="47" t="n">
        <v>27.78</v>
      </c>
      <c r="H8" s="46" t="n">
        <v>24.21</v>
      </c>
      <c r="I8" s="46" t="n">
        <v>182.63</v>
      </c>
      <c r="J8" s="49" t="n">
        <v>2.53</v>
      </c>
    </row>
    <row r="9" customFormat="false" ht="15" hidden="false" customHeight="false" outlineLevel="0" collapsed="false">
      <c r="A9" s="44" t="s">
        <v>61</v>
      </c>
      <c r="B9" s="44" t="s">
        <v>62</v>
      </c>
      <c r="C9" s="44" t="s">
        <v>71</v>
      </c>
      <c r="D9" s="44" t="s">
        <v>72</v>
      </c>
      <c r="E9" s="45" t="n">
        <v>59.21</v>
      </c>
      <c r="F9" s="47" t="n">
        <v>64.33</v>
      </c>
      <c r="G9" s="47" t="n">
        <v>27.5</v>
      </c>
      <c r="H9" s="46" t="n">
        <v>17.68</v>
      </c>
      <c r="I9" s="46" t="n">
        <v>187.49</v>
      </c>
      <c r="J9" s="49" t="n">
        <v>1.86</v>
      </c>
    </row>
    <row r="10" customFormat="false" ht="15" hidden="false" customHeight="false" outlineLevel="0" collapsed="false">
      <c r="A10" s="44" t="s">
        <v>61</v>
      </c>
      <c r="B10" s="44" t="s">
        <v>62</v>
      </c>
      <c r="C10" s="44" t="s">
        <v>73</v>
      </c>
      <c r="D10" s="44" t="s">
        <v>74</v>
      </c>
      <c r="E10" s="45" t="n">
        <v>57.88</v>
      </c>
      <c r="F10" s="47" t="n">
        <v>45.49</v>
      </c>
      <c r="G10" s="47" t="n">
        <v>26.69</v>
      </c>
      <c r="H10" s="46" t="n">
        <v>17.68</v>
      </c>
      <c r="I10" s="46" t="n">
        <v>183.28</v>
      </c>
      <c r="J10" s="49" t="n">
        <v>1.1</v>
      </c>
    </row>
    <row r="11" customFormat="false" ht="15" hidden="false" customHeight="false" outlineLevel="0" collapsed="false">
      <c r="A11" s="44" t="s">
        <v>61</v>
      </c>
      <c r="B11" s="44" t="s">
        <v>62</v>
      </c>
      <c r="C11" s="44" t="s">
        <v>75</v>
      </c>
      <c r="D11" s="44" t="s">
        <v>76</v>
      </c>
      <c r="E11" s="45" t="n">
        <v>56.27</v>
      </c>
      <c r="F11" s="47" t="n">
        <v>26.67</v>
      </c>
      <c r="G11" s="47" t="n">
        <v>26.52</v>
      </c>
      <c r="H11" s="46" t="n">
        <v>17.68</v>
      </c>
      <c r="I11" s="46" t="n">
        <v>178.17</v>
      </c>
      <c r="J11" s="49" t="n">
        <v>1.08</v>
      </c>
    </row>
    <row r="12" customFormat="false" ht="15" hidden="false" customHeight="false" outlineLevel="0" collapsed="false">
      <c r="A12" s="44" t="s">
        <v>61</v>
      </c>
      <c r="B12" s="44" t="s">
        <v>62</v>
      </c>
      <c r="C12" s="44" t="s">
        <v>77</v>
      </c>
      <c r="D12" s="44" t="s">
        <v>78</v>
      </c>
      <c r="E12" s="45" t="n">
        <v>56.27</v>
      </c>
      <c r="F12" s="47" t="n">
        <v>26.67</v>
      </c>
      <c r="G12" s="47" t="n">
        <v>26.52</v>
      </c>
      <c r="H12" s="46" t="n">
        <v>17.68</v>
      </c>
      <c r="I12" s="46" t="n">
        <v>178.17</v>
      </c>
      <c r="J12" s="49" t="n">
        <v>1.08</v>
      </c>
    </row>
    <row r="13" customFormat="false" ht="15" hidden="false" customHeight="false" outlineLevel="0" collapsed="false">
      <c r="A13" s="44" t="s">
        <v>61</v>
      </c>
      <c r="B13" s="44" t="s">
        <v>62</v>
      </c>
      <c r="C13" s="44" t="s">
        <v>79</v>
      </c>
      <c r="D13" s="44" t="s">
        <v>80</v>
      </c>
      <c r="E13" s="45" t="n">
        <v>56.27</v>
      </c>
      <c r="F13" s="47" t="n">
        <v>26.67</v>
      </c>
      <c r="G13" s="47" t="n">
        <v>26.52</v>
      </c>
      <c r="H13" s="46" t="n">
        <v>17.68</v>
      </c>
      <c r="I13" s="46" t="n">
        <v>178.17</v>
      </c>
      <c r="J13" s="49" t="n">
        <v>1.08</v>
      </c>
    </row>
    <row r="14" customFormat="false" ht="15" hidden="false" customHeight="false" outlineLevel="0" collapsed="false">
      <c r="A14" s="44" t="s">
        <v>61</v>
      </c>
      <c r="B14" s="44" t="s">
        <v>81</v>
      </c>
      <c r="C14" s="44" t="s">
        <v>82</v>
      </c>
      <c r="D14" s="44" t="s">
        <v>83</v>
      </c>
      <c r="E14" s="45" t="n">
        <v>62.65</v>
      </c>
      <c r="F14" s="47" t="n">
        <v>698.68</v>
      </c>
      <c r="G14" s="47" t="n">
        <v>248.45</v>
      </c>
      <c r="H14" s="46" t="n">
        <v>17.8</v>
      </c>
      <c r="I14" s="46" t="n">
        <v>185.47</v>
      </c>
      <c r="J14" s="49" t="n">
        <v>0</v>
      </c>
    </row>
    <row r="15" customFormat="false" ht="15" hidden="false" customHeight="false" outlineLevel="0" collapsed="false">
      <c r="A15" s="44" t="s">
        <v>61</v>
      </c>
      <c r="B15" s="44" t="s">
        <v>81</v>
      </c>
      <c r="C15" s="44" t="s">
        <v>65</v>
      </c>
      <c r="D15" s="44" t="s">
        <v>66</v>
      </c>
      <c r="E15" s="45" t="n">
        <v>62.29</v>
      </c>
      <c r="F15" s="47" t="n">
        <v>683.49</v>
      </c>
      <c r="G15" s="47" t="n">
        <v>106.78</v>
      </c>
      <c r="H15" s="46" t="n">
        <v>10.91</v>
      </c>
      <c r="I15" s="46" t="n">
        <v>184.41</v>
      </c>
      <c r="J15" s="49" t="n">
        <v>3.09</v>
      </c>
    </row>
    <row r="16" customFormat="false" ht="15" hidden="false" customHeight="false" outlineLevel="0" collapsed="false">
      <c r="A16" s="44" t="s">
        <v>61</v>
      </c>
      <c r="B16" s="44" t="s">
        <v>81</v>
      </c>
      <c r="C16" s="44" t="s">
        <v>67</v>
      </c>
      <c r="D16" s="44" t="s">
        <v>68</v>
      </c>
      <c r="E16" s="45" t="n">
        <v>62.72</v>
      </c>
      <c r="F16" s="47" t="n">
        <v>990.57</v>
      </c>
      <c r="G16" s="47" t="n">
        <v>84.38</v>
      </c>
      <c r="H16" s="49" t="n">
        <v>4.48</v>
      </c>
      <c r="I16" s="46" t="n">
        <v>185.68</v>
      </c>
      <c r="J16" s="49" t="n">
        <v>5.13</v>
      </c>
    </row>
    <row r="17" customFormat="false" ht="15" hidden="false" customHeight="false" outlineLevel="0" collapsed="false">
      <c r="A17" s="44" t="s">
        <v>61</v>
      </c>
      <c r="B17" s="44" t="s">
        <v>81</v>
      </c>
      <c r="C17" s="44" t="s">
        <v>69</v>
      </c>
      <c r="D17" s="44" t="s">
        <v>70</v>
      </c>
      <c r="E17" s="45" t="n">
        <v>58.2</v>
      </c>
      <c r="F17" s="47" t="n">
        <v>938.01</v>
      </c>
      <c r="G17" s="47" t="n">
        <v>68.1</v>
      </c>
      <c r="H17" s="49" t="n">
        <v>3</v>
      </c>
      <c r="I17" s="46" t="n">
        <v>172.28</v>
      </c>
      <c r="J17" s="49" t="n">
        <v>7.69</v>
      </c>
    </row>
    <row r="18" customFormat="false" ht="15" hidden="false" customHeight="false" outlineLevel="0" collapsed="false">
      <c r="A18" s="44" t="s">
        <v>61</v>
      </c>
      <c r="B18" s="44" t="s">
        <v>81</v>
      </c>
      <c r="C18" s="44" t="s">
        <v>71</v>
      </c>
      <c r="D18" s="44" t="s">
        <v>72</v>
      </c>
      <c r="E18" s="45" t="n">
        <v>56.05</v>
      </c>
      <c r="F18" s="47" t="n">
        <v>614.99</v>
      </c>
      <c r="G18" s="47" t="n">
        <v>65.37</v>
      </c>
      <c r="H18" s="49" t="n">
        <v>1.1</v>
      </c>
      <c r="I18" s="46" t="n">
        <v>165.92</v>
      </c>
      <c r="J18" s="49" t="n">
        <v>7.63</v>
      </c>
    </row>
    <row r="19" customFormat="false" ht="15" hidden="false" customHeight="false" outlineLevel="0" collapsed="false">
      <c r="A19" s="44" t="s">
        <v>61</v>
      </c>
      <c r="B19" s="44" t="s">
        <v>81</v>
      </c>
      <c r="C19" s="44" t="s">
        <v>73</v>
      </c>
      <c r="D19" s="44" t="s">
        <v>74</v>
      </c>
      <c r="E19" s="45" t="n">
        <v>55.29</v>
      </c>
      <c r="F19" s="47" t="n">
        <v>637.27</v>
      </c>
      <c r="G19" s="47" t="n">
        <v>30.07</v>
      </c>
      <c r="H19" s="49" t="n">
        <v>0.07</v>
      </c>
      <c r="I19" s="46" t="n">
        <v>163.69</v>
      </c>
      <c r="J19" s="49" t="n">
        <v>7.63</v>
      </c>
    </row>
    <row r="20" customFormat="false" ht="15" hidden="false" customHeight="false" outlineLevel="0" collapsed="false">
      <c r="A20" s="44" t="s">
        <v>61</v>
      </c>
      <c r="B20" s="44" t="s">
        <v>81</v>
      </c>
      <c r="C20" s="44" t="s">
        <v>75</v>
      </c>
      <c r="D20" s="44" t="s">
        <v>76</v>
      </c>
      <c r="E20" s="45" t="n">
        <v>55.2</v>
      </c>
      <c r="F20" s="47" t="n">
        <v>513.72</v>
      </c>
      <c r="G20" s="47" t="n">
        <v>30.47</v>
      </c>
      <c r="H20" s="49" t="n">
        <v>0.07</v>
      </c>
      <c r="I20" s="46" t="n">
        <v>163.42</v>
      </c>
      <c r="J20" s="49" t="n">
        <v>6.77</v>
      </c>
    </row>
    <row r="21" customFormat="false" ht="15" hidden="false" customHeight="false" outlineLevel="0" collapsed="false">
      <c r="A21" s="44" t="s">
        <v>61</v>
      </c>
      <c r="B21" s="44" t="s">
        <v>81</v>
      </c>
      <c r="C21" s="44" t="s">
        <v>77</v>
      </c>
      <c r="D21" s="44" t="s">
        <v>84</v>
      </c>
      <c r="E21" s="45" t="n">
        <v>55.2</v>
      </c>
      <c r="F21" s="47" t="n">
        <v>81.19</v>
      </c>
      <c r="G21" s="47" t="n">
        <v>30.47</v>
      </c>
      <c r="H21" s="49" t="n">
        <v>0.07</v>
      </c>
      <c r="I21" s="46" t="n">
        <v>163.42</v>
      </c>
      <c r="J21" s="49" t="n">
        <v>6.77</v>
      </c>
    </row>
    <row r="22" customFormat="false" ht="15" hidden="false" customHeight="false" outlineLevel="0" collapsed="false">
      <c r="A22" s="44" t="s">
        <v>61</v>
      </c>
      <c r="B22" s="44" t="s">
        <v>81</v>
      </c>
      <c r="C22" s="44" t="s">
        <v>85</v>
      </c>
      <c r="D22" s="44" t="s">
        <v>80</v>
      </c>
      <c r="E22" s="45" t="n">
        <v>55.2</v>
      </c>
      <c r="F22" s="47" t="n">
        <v>69.22</v>
      </c>
      <c r="G22" s="47" t="n">
        <v>30.47</v>
      </c>
      <c r="H22" s="49" t="n">
        <v>0.07</v>
      </c>
      <c r="I22" s="46" t="n">
        <v>163.42</v>
      </c>
      <c r="J22" s="49" t="n">
        <v>6.77</v>
      </c>
    </row>
    <row r="23" customFormat="false" ht="15" hidden="false" customHeight="false" outlineLevel="0" collapsed="false">
      <c r="A23" s="44" t="s">
        <v>61</v>
      </c>
      <c r="B23" s="44" t="s">
        <v>86</v>
      </c>
      <c r="C23" s="44" t="s">
        <v>82</v>
      </c>
      <c r="D23" s="44" t="s">
        <v>83</v>
      </c>
      <c r="E23" s="45" t="n">
        <v>58.18</v>
      </c>
      <c r="F23" s="47" t="n">
        <v>2364.37</v>
      </c>
      <c r="G23" s="47" t="n">
        <v>31.06</v>
      </c>
      <c r="H23" s="46" t="n">
        <v>51.41</v>
      </c>
      <c r="I23" s="46" t="n">
        <v>174.65</v>
      </c>
      <c r="J23" s="49" t="n">
        <v>0</v>
      </c>
    </row>
    <row r="24" customFormat="false" ht="15" hidden="false" customHeight="false" outlineLevel="0" collapsed="false">
      <c r="A24" s="44" t="s">
        <v>61</v>
      </c>
      <c r="B24" s="44" t="s">
        <v>86</v>
      </c>
      <c r="C24" s="44" t="s">
        <v>65</v>
      </c>
      <c r="D24" s="44" t="s">
        <v>66</v>
      </c>
      <c r="E24" s="45" t="n">
        <v>58.03</v>
      </c>
      <c r="F24" s="47" t="n">
        <v>428.49</v>
      </c>
      <c r="G24" s="47" t="n">
        <v>31.99</v>
      </c>
      <c r="H24" s="46" t="n">
        <v>51.46</v>
      </c>
      <c r="I24" s="46" t="n">
        <v>174.19</v>
      </c>
      <c r="J24" s="46" t="n">
        <v>20.03</v>
      </c>
    </row>
    <row r="25" customFormat="false" ht="15" hidden="false" customHeight="false" outlineLevel="0" collapsed="false">
      <c r="A25" s="44" t="s">
        <v>61</v>
      </c>
      <c r="B25" s="44" t="s">
        <v>86</v>
      </c>
      <c r="C25" s="44" t="s">
        <v>67</v>
      </c>
      <c r="D25" s="44" t="s">
        <v>68</v>
      </c>
      <c r="E25" s="45" t="n">
        <v>57.98</v>
      </c>
      <c r="F25" s="47" t="n">
        <v>189.2</v>
      </c>
      <c r="G25" s="47" t="n">
        <v>31.75</v>
      </c>
      <c r="H25" s="46" t="n">
        <v>12.35</v>
      </c>
      <c r="I25" s="46" t="n">
        <v>174.04</v>
      </c>
      <c r="J25" s="49" t="n">
        <v>9.53</v>
      </c>
    </row>
    <row r="26" customFormat="false" ht="15" hidden="false" customHeight="false" outlineLevel="0" collapsed="false">
      <c r="A26" s="44" t="s">
        <v>61</v>
      </c>
      <c r="B26" s="44" t="s">
        <v>86</v>
      </c>
      <c r="C26" s="44" t="s">
        <v>69</v>
      </c>
      <c r="D26" s="44" t="s">
        <v>70</v>
      </c>
      <c r="E26" s="45" t="n">
        <v>57.82</v>
      </c>
      <c r="F26" s="47" t="n">
        <v>103.62</v>
      </c>
      <c r="G26" s="47" t="n">
        <v>29.73</v>
      </c>
      <c r="H26" s="49" t="n">
        <v>2.69</v>
      </c>
      <c r="I26" s="46" t="n">
        <v>173.55</v>
      </c>
      <c r="J26" s="49" t="n">
        <v>4.12</v>
      </c>
    </row>
    <row r="27" customFormat="false" ht="15" hidden="false" customHeight="false" outlineLevel="0" collapsed="false">
      <c r="A27" s="44" t="s">
        <v>61</v>
      </c>
      <c r="B27" s="44" t="s">
        <v>86</v>
      </c>
      <c r="C27" s="44" t="s">
        <v>71</v>
      </c>
      <c r="D27" s="44" t="s">
        <v>72</v>
      </c>
      <c r="E27" s="45" t="n">
        <v>57.22</v>
      </c>
      <c r="F27" s="47" t="n">
        <v>62.69</v>
      </c>
      <c r="G27" s="47" t="n">
        <v>27.67</v>
      </c>
      <c r="H27" s="49" t="n">
        <v>1.89</v>
      </c>
      <c r="I27" s="46" t="n">
        <v>171.75</v>
      </c>
      <c r="J27" s="49" t="n">
        <v>4.1</v>
      </c>
    </row>
    <row r="28" customFormat="false" ht="15" hidden="false" customHeight="false" outlineLevel="0" collapsed="false">
      <c r="A28" s="44" t="s">
        <v>61</v>
      </c>
      <c r="B28" s="44" t="s">
        <v>86</v>
      </c>
      <c r="C28" s="44" t="s">
        <v>73</v>
      </c>
      <c r="D28" s="44" t="s">
        <v>74</v>
      </c>
      <c r="E28" s="45" t="n">
        <v>57.14</v>
      </c>
      <c r="F28" s="47" t="n">
        <v>51.38</v>
      </c>
      <c r="G28" s="47" t="n">
        <v>27.64</v>
      </c>
      <c r="H28" s="49" t="n">
        <v>1.89</v>
      </c>
      <c r="I28" s="46" t="n">
        <v>171.52</v>
      </c>
      <c r="J28" s="49" t="n">
        <v>1.06</v>
      </c>
    </row>
    <row r="29" customFormat="false" ht="15" hidden="false" customHeight="false" outlineLevel="0" collapsed="false">
      <c r="A29" s="44" t="s">
        <v>61</v>
      </c>
      <c r="B29" s="44" t="s">
        <v>86</v>
      </c>
      <c r="C29" s="44" t="s">
        <v>75</v>
      </c>
      <c r="D29" s="44" t="s">
        <v>93</v>
      </c>
      <c r="E29" s="45" t="n">
        <v>52.84</v>
      </c>
      <c r="F29" s="47" t="n">
        <v>21.11</v>
      </c>
      <c r="G29" s="47" t="n">
        <v>27.48</v>
      </c>
      <c r="H29" s="49" t="n">
        <v>0.46</v>
      </c>
      <c r="I29" s="46" t="n">
        <v>158.61</v>
      </c>
      <c r="J29" s="49" t="n">
        <v>1.06</v>
      </c>
    </row>
    <row r="30" customFormat="false" ht="15" hidden="false" customHeight="false" outlineLevel="0" collapsed="false">
      <c r="A30" s="44" t="s">
        <v>61</v>
      </c>
      <c r="B30" s="44" t="s">
        <v>95</v>
      </c>
      <c r="C30" s="44" t="s">
        <v>82</v>
      </c>
      <c r="D30" s="44" t="s">
        <v>83</v>
      </c>
      <c r="E30" s="45" t="n">
        <v>62.01</v>
      </c>
      <c r="F30" s="47" t="n">
        <v>2364.15</v>
      </c>
      <c r="G30" s="47" t="n">
        <v>30.71</v>
      </c>
      <c r="H30" s="46" t="n">
        <v>53.23</v>
      </c>
      <c r="I30" s="46" t="n">
        <v>171.2</v>
      </c>
      <c r="J30" s="49" t="n">
        <v>7.9</v>
      </c>
    </row>
    <row r="31" customFormat="false" ht="15" hidden="false" customHeight="false" outlineLevel="0" collapsed="false">
      <c r="A31" s="44" t="s">
        <v>61</v>
      </c>
      <c r="B31" s="44" t="s">
        <v>95</v>
      </c>
      <c r="C31" s="44" t="s">
        <v>65</v>
      </c>
      <c r="D31" s="44" t="s">
        <v>66</v>
      </c>
      <c r="E31" s="45" t="n">
        <v>61.86</v>
      </c>
      <c r="F31" s="47" t="n">
        <v>427.98</v>
      </c>
      <c r="G31" s="47" t="n">
        <v>31.4</v>
      </c>
      <c r="H31" s="46" t="n">
        <v>72.91</v>
      </c>
      <c r="I31" s="46" t="n">
        <v>170.78</v>
      </c>
      <c r="J31" s="46" t="n">
        <v>14.64</v>
      </c>
    </row>
    <row r="32" customFormat="false" ht="15" hidden="false" customHeight="false" outlineLevel="0" collapsed="false">
      <c r="A32" s="44" t="s">
        <v>61</v>
      </c>
      <c r="B32" s="44" t="s">
        <v>95</v>
      </c>
      <c r="C32" s="44" t="s">
        <v>67</v>
      </c>
      <c r="D32" s="44" t="s">
        <v>68</v>
      </c>
      <c r="E32" s="45" t="n">
        <v>61.71</v>
      </c>
      <c r="F32" s="47" t="n">
        <v>189.05</v>
      </c>
      <c r="G32" s="47" t="n">
        <v>30.87</v>
      </c>
      <c r="H32" s="46" t="n">
        <v>34.13</v>
      </c>
      <c r="I32" s="46" t="n">
        <v>170.37</v>
      </c>
      <c r="J32" s="49" t="n">
        <v>7.32</v>
      </c>
    </row>
    <row r="33" customFormat="false" ht="15" hidden="false" customHeight="false" outlineLevel="0" collapsed="false">
      <c r="A33" s="44" t="s">
        <v>61</v>
      </c>
      <c r="B33" s="44" t="s">
        <v>95</v>
      </c>
      <c r="C33" s="44" t="s">
        <v>69</v>
      </c>
      <c r="D33" s="44" t="s">
        <v>70</v>
      </c>
      <c r="E33" s="45" t="n">
        <v>61.7</v>
      </c>
      <c r="F33" s="47" t="n">
        <v>103.48</v>
      </c>
      <c r="G33" s="47" t="n">
        <v>29.53</v>
      </c>
      <c r="H33" s="46" t="n">
        <v>24.54</v>
      </c>
      <c r="I33" s="46" t="n">
        <v>170.34</v>
      </c>
      <c r="J33" s="49" t="n">
        <v>2.53</v>
      </c>
    </row>
    <row r="34" customFormat="false" ht="15" hidden="false" customHeight="false" outlineLevel="0" collapsed="false">
      <c r="A34" s="44" t="s">
        <v>61</v>
      </c>
      <c r="B34" s="44" t="s">
        <v>95</v>
      </c>
      <c r="C34" s="44" t="s">
        <v>71</v>
      </c>
      <c r="D34" s="44" t="s">
        <v>72</v>
      </c>
      <c r="E34" s="45" t="n">
        <v>61.15</v>
      </c>
      <c r="F34" s="47" t="n">
        <v>62.74</v>
      </c>
      <c r="G34" s="47" t="n">
        <v>27.92</v>
      </c>
      <c r="H34" s="46" t="n">
        <v>57.42</v>
      </c>
      <c r="I34" s="46" t="n">
        <v>168.8</v>
      </c>
      <c r="J34" s="49" t="n">
        <v>1.86</v>
      </c>
    </row>
    <row r="35" customFormat="false" ht="15" hidden="false" customHeight="false" outlineLevel="0" collapsed="false">
      <c r="A35" s="44" t="s">
        <v>61</v>
      </c>
      <c r="B35" s="44" t="s">
        <v>95</v>
      </c>
      <c r="C35" s="44" t="s">
        <v>73</v>
      </c>
      <c r="D35" s="44" t="s">
        <v>74</v>
      </c>
      <c r="E35" s="45" t="n">
        <v>60.87</v>
      </c>
      <c r="F35" s="47" t="n">
        <v>51.42</v>
      </c>
      <c r="G35" s="47" t="n">
        <v>27.11</v>
      </c>
      <c r="H35" s="46" t="n">
        <v>57.42</v>
      </c>
      <c r="I35" s="46" t="n">
        <v>168.04</v>
      </c>
      <c r="J35" s="49" t="n">
        <v>1.1</v>
      </c>
    </row>
    <row r="36" customFormat="false" ht="15" hidden="false" customHeight="false" outlineLevel="0" collapsed="false">
      <c r="A36" s="44" t="s">
        <v>61</v>
      </c>
      <c r="B36" s="44" t="s">
        <v>95</v>
      </c>
      <c r="C36" s="44" t="s">
        <v>75</v>
      </c>
      <c r="D36" s="44" t="s">
        <v>76</v>
      </c>
      <c r="E36" s="45" t="n">
        <v>60.96</v>
      </c>
      <c r="F36" s="47" t="n">
        <v>35.47</v>
      </c>
      <c r="G36" s="47" t="n">
        <v>27.45</v>
      </c>
      <c r="H36" s="46" t="n">
        <v>57.42</v>
      </c>
      <c r="I36" s="46" t="n">
        <v>168.28</v>
      </c>
      <c r="J36" s="49" t="n">
        <v>1.08</v>
      </c>
    </row>
    <row r="37" customFormat="false" ht="15" hidden="false" customHeight="false" outlineLevel="0" collapsed="false">
      <c r="A37" s="44" t="s">
        <v>61</v>
      </c>
      <c r="B37" s="44" t="s">
        <v>101</v>
      </c>
      <c r="C37" s="44"/>
      <c r="D37" s="44"/>
      <c r="E37" s="52"/>
      <c r="F37" s="47"/>
      <c r="G37" s="47" t="n">
        <v>22.08</v>
      </c>
      <c r="H37" s="46"/>
      <c r="I37" s="46"/>
      <c r="J37" s="46"/>
    </row>
    <row r="38" customFormat="false" ht="15" hidden="false" customHeight="false" outlineLevel="0" collapsed="false">
      <c r="A38" s="89" t="s">
        <v>160</v>
      </c>
      <c r="B38" s="90" t="s">
        <v>62</v>
      </c>
      <c r="C38" s="90" t="s">
        <v>82</v>
      </c>
      <c r="D38" s="91" t="s">
        <v>161</v>
      </c>
      <c r="E38" s="92" t="n">
        <v>87.76</v>
      </c>
      <c r="F38" s="94" t="n">
        <v>2992.78</v>
      </c>
      <c r="G38" s="94" t="n">
        <v>43.93</v>
      </c>
      <c r="H38" s="93" t="n">
        <v>108.83</v>
      </c>
      <c r="I38" s="93" t="n">
        <v>277.89</v>
      </c>
      <c r="J38" s="95" t="n">
        <v>7.62</v>
      </c>
    </row>
    <row r="39" customFormat="false" ht="15" hidden="false" customHeight="false" outlineLevel="0" collapsed="false">
      <c r="A39" s="96" t="s">
        <v>160</v>
      </c>
      <c r="B39" s="97" t="s">
        <v>62</v>
      </c>
      <c r="C39" s="97" t="s">
        <v>162</v>
      </c>
      <c r="D39" s="98" t="s">
        <v>163</v>
      </c>
      <c r="E39" s="92" t="n">
        <v>104.85</v>
      </c>
      <c r="F39" s="94" t="n">
        <v>1021.61</v>
      </c>
      <c r="G39" s="94" t="n">
        <v>43.93</v>
      </c>
      <c r="H39" s="93" t="n">
        <v>23.85</v>
      </c>
      <c r="I39" s="93" t="n">
        <v>332</v>
      </c>
      <c r="J39" s="93" t="n">
        <v>26.39</v>
      </c>
    </row>
    <row r="40" customFormat="false" ht="15" hidden="false" customHeight="false" outlineLevel="0" collapsed="false">
      <c r="A40" s="96" t="s">
        <v>160</v>
      </c>
      <c r="B40" s="97" t="s">
        <v>62</v>
      </c>
      <c r="C40" s="97" t="s">
        <v>164</v>
      </c>
      <c r="D40" s="98" t="s">
        <v>165</v>
      </c>
      <c r="E40" s="92" t="n">
        <v>104.85</v>
      </c>
      <c r="F40" s="94" t="n">
        <v>391.16</v>
      </c>
      <c r="G40" s="94" t="n">
        <v>43.93</v>
      </c>
      <c r="H40" s="93" t="n">
        <v>34.52</v>
      </c>
      <c r="I40" s="93" t="n">
        <v>332</v>
      </c>
      <c r="J40" s="93" t="n">
        <v>29.68</v>
      </c>
    </row>
    <row r="41" customFormat="false" ht="15" hidden="false" customHeight="false" outlineLevel="0" collapsed="false">
      <c r="A41" s="96" t="s">
        <v>160</v>
      </c>
      <c r="B41" s="97" t="s">
        <v>62</v>
      </c>
      <c r="C41" s="97" t="s">
        <v>69</v>
      </c>
      <c r="D41" s="98" t="s">
        <v>166</v>
      </c>
      <c r="E41" s="92" t="n">
        <v>104.85</v>
      </c>
      <c r="F41" s="94" t="n">
        <v>147.43</v>
      </c>
      <c r="G41" s="94" t="n">
        <v>42.7</v>
      </c>
      <c r="H41" s="93" t="n">
        <v>24.29</v>
      </c>
      <c r="I41" s="93" t="n">
        <v>332</v>
      </c>
      <c r="J41" s="95" t="n">
        <v>5.85</v>
      </c>
    </row>
    <row r="42" customFormat="false" ht="15" hidden="false" customHeight="false" outlineLevel="0" collapsed="false">
      <c r="A42" s="96" t="s">
        <v>160</v>
      </c>
      <c r="B42" s="97" t="s">
        <v>62</v>
      </c>
      <c r="C42" s="97" t="s">
        <v>71</v>
      </c>
      <c r="D42" s="98" t="s">
        <v>167</v>
      </c>
      <c r="E42" s="92" t="n">
        <v>104.85</v>
      </c>
      <c r="F42" s="94" t="n">
        <v>72.82</v>
      </c>
      <c r="G42" s="94" t="n">
        <v>42.7</v>
      </c>
      <c r="H42" s="93" t="n">
        <v>16.79</v>
      </c>
      <c r="I42" s="93" t="n">
        <v>332</v>
      </c>
      <c r="J42" s="95" t="n">
        <v>3.9</v>
      </c>
    </row>
    <row r="43" customFormat="false" ht="15" hidden="false" customHeight="false" outlineLevel="0" collapsed="false">
      <c r="A43" s="96" t="s">
        <v>160</v>
      </c>
      <c r="B43" s="97" t="s">
        <v>62</v>
      </c>
      <c r="C43" s="97" t="s">
        <v>73</v>
      </c>
      <c r="D43" s="98" t="s">
        <v>168</v>
      </c>
      <c r="E43" s="92" t="n">
        <v>66.8</v>
      </c>
      <c r="F43" s="94" t="n">
        <v>39.89</v>
      </c>
      <c r="G43" s="94" t="n">
        <v>42.07</v>
      </c>
      <c r="H43" s="93" t="n">
        <v>16.79</v>
      </c>
      <c r="I43" s="93" t="n">
        <v>211.52</v>
      </c>
      <c r="J43" s="95" t="n">
        <v>1.01</v>
      </c>
    </row>
    <row r="44" customFormat="false" ht="15" hidden="false" customHeight="false" outlineLevel="0" collapsed="false">
      <c r="A44" s="96" t="s">
        <v>160</v>
      </c>
      <c r="B44" s="97" t="s">
        <v>62</v>
      </c>
      <c r="C44" s="97" t="s">
        <v>75</v>
      </c>
      <c r="D44" s="98" t="s">
        <v>169</v>
      </c>
      <c r="E44" s="92" t="n">
        <v>66.8</v>
      </c>
      <c r="F44" s="94" t="n">
        <v>21.28</v>
      </c>
      <c r="G44" s="94" t="n">
        <v>41.82</v>
      </c>
      <c r="H44" s="93" t="n">
        <v>16.79</v>
      </c>
      <c r="I44" s="93" t="n">
        <v>211.52</v>
      </c>
      <c r="J44" s="95" t="n">
        <v>0.99</v>
      </c>
    </row>
    <row r="45" customFormat="false" ht="15" hidden="false" customHeight="false" outlineLevel="0" collapsed="false">
      <c r="A45" s="96" t="s">
        <v>160</v>
      </c>
      <c r="B45" s="97" t="s">
        <v>62</v>
      </c>
      <c r="C45" s="97" t="s">
        <v>77</v>
      </c>
      <c r="D45" s="98" t="s">
        <v>170</v>
      </c>
      <c r="E45" s="92" t="n">
        <v>66.8</v>
      </c>
      <c r="F45" s="94" t="n">
        <v>21.28</v>
      </c>
      <c r="G45" s="94" t="n">
        <v>41.82</v>
      </c>
      <c r="H45" s="93" t="n">
        <v>16.79</v>
      </c>
      <c r="I45" s="93" t="n">
        <v>211.52</v>
      </c>
      <c r="J45" s="95" t="n">
        <v>0.99</v>
      </c>
    </row>
    <row r="46" customFormat="false" ht="15" hidden="false" customHeight="false" outlineLevel="0" collapsed="false">
      <c r="A46" s="96" t="s">
        <v>160</v>
      </c>
      <c r="B46" s="97" t="s">
        <v>62</v>
      </c>
      <c r="C46" s="97" t="s">
        <v>79</v>
      </c>
      <c r="D46" s="98" t="s">
        <v>171</v>
      </c>
      <c r="E46" s="92" t="n">
        <v>66.8</v>
      </c>
      <c r="F46" s="94" t="n">
        <v>21.28</v>
      </c>
      <c r="G46" s="94" t="n">
        <v>41.82</v>
      </c>
      <c r="H46" s="93" t="n">
        <v>16.79</v>
      </c>
      <c r="I46" s="93" t="n">
        <v>211.52</v>
      </c>
      <c r="J46" s="95" t="n">
        <v>0.99</v>
      </c>
    </row>
    <row r="47" customFormat="false" ht="15" hidden="false" customHeight="false" outlineLevel="0" collapsed="false">
      <c r="A47" s="96" t="s">
        <v>160</v>
      </c>
      <c r="B47" s="97" t="s">
        <v>81</v>
      </c>
      <c r="C47" s="97" t="s">
        <v>82</v>
      </c>
      <c r="D47" s="98" t="s">
        <v>161</v>
      </c>
      <c r="E47" s="92" t="n">
        <v>91.6</v>
      </c>
      <c r="F47" s="94" t="n">
        <v>1890.63</v>
      </c>
      <c r="G47" s="94" t="n">
        <v>355.62</v>
      </c>
      <c r="H47" s="93" t="n">
        <v>16.41</v>
      </c>
      <c r="I47" s="93" t="n">
        <v>271.16</v>
      </c>
      <c r="J47" s="95" t="n">
        <v>0</v>
      </c>
    </row>
    <row r="48" customFormat="false" ht="15" hidden="false" customHeight="false" outlineLevel="0" collapsed="false">
      <c r="A48" s="96" t="s">
        <v>160</v>
      </c>
      <c r="B48" s="97" t="s">
        <v>81</v>
      </c>
      <c r="C48" s="97" t="s">
        <v>162</v>
      </c>
      <c r="D48" s="98" t="s">
        <v>163</v>
      </c>
      <c r="E48" s="92" t="n">
        <v>82.23</v>
      </c>
      <c r="F48" s="94" t="n">
        <v>1281.97</v>
      </c>
      <c r="G48" s="94" t="n">
        <v>145.42</v>
      </c>
      <c r="H48" s="93" t="n">
        <v>10.47</v>
      </c>
      <c r="I48" s="93" t="n">
        <v>243.43</v>
      </c>
      <c r="J48" s="95" t="n">
        <v>3.02</v>
      </c>
    </row>
    <row r="49" customFormat="false" ht="15" hidden="false" customHeight="false" outlineLevel="0" collapsed="false">
      <c r="A49" s="96" t="s">
        <v>160</v>
      </c>
      <c r="B49" s="97" t="s">
        <v>81</v>
      </c>
      <c r="C49" s="97" t="s">
        <v>164</v>
      </c>
      <c r="D49" s="98" t="s">
        <v>165</v>
      </c>
      <c r="E49" s="92" t="n">
        <v>82.23</v>
      </c>
      <c r="F49" s="94" t="n">
        <v>1746.42</v>
      </c>
      <c r="G49" s="94" t="n">
        <v>145.42</v>
      </c>
      <c r="H49" s="95" t="n">
        <v>4.16</v>
      </c>
      <c r="I49" s="93" t="n">
        <v>243.43</v>
      </c>
      <c r="J49" s="95" t="n">
        <v>5.14</v>
      </c>
    </row>
    <row r="50" customFormat="false" ht="15" hidden="false" customHeight="false" outlineLevel="0" collapsed="false">
      <c r="A50" s="96" t="s">
        <v>160</v>
      </c>
      <c r="B50" s="97" t="s">
        <v>81</v>
      </c>
      <c r="C50" s="97" t="s">
        <v>69</v>
      </c>
      <c r="D50" s="98" t="s">
        <v>166</v>
      </c>
      <c r="E50" s="92" t="n">
        <v>82.23</v>
      </c>
      <c r="F50" s="94" t="n">
        <v>1275.1</v>
      </c>
      <c r="G50" s="94" t="n">
        <v>114.91</v>
      </c>
      <c r="H50" s="95" t="n">
        <v>3</v>
      </c>
      <c r="I50" s="93" t="n">
        <v>243.43</v>
      </c>
      <c r="J50" s="95" t="n">
        <v>7.45</v>
      </c>
    </row>
    <row r="51" customFormat="false" ht="15" hidden="false" customHeight="false" outlineLevel="0" collapsed="false">
      <c r="A51" s="96" t="s">
        <v>160</v>
      </c>
      <c r="B51" s="97" t="s">
        <v>81</v>
      </c>
      <c r="C51" s="97" t="s">
        <v>71</v>
      </c>
      <c r="D51" s="98" t="s">
        <v>167</v>
      </c>
      <c r="E51" s="92" t="n">
        <v>82.23</v>
      </c>
      <c r="F51" s="94" t="n">
        <v>885.86</v>
      </c>
      <c r="G51" s="94" t="n">
        <v>85.37</v>
      </c>
      <c r="H51" s="95" t="n">
        <v>1.1</v>
      </c>
      <c r="I51" s="93" t="n">
        <v>243.43</v>
      </c>
      <c r="J51" s="95" t="n">
        <v>7.45</v>
      </c>
    </row>
    <row r="52" customFormat="false" ht="15" hidden="false" customHeight="false" outlineLevel="0" collapsed="false">
      <c r="A52" s="96" t="s">
        <v>160</v>
      </c>
      <c r="B52" s="97" t="s">
        <v>81</v>
      </c>
      <c r="C52" s="97" t="s">
        <v>73</v>
      </c>
      <c r="D52" s="98" t="s">
        <v>168</v>
      </c>
      <c r="E52" s="92" t="n">
        <v>78.93</v>
      </c>
      <c r="F52" s="94" t="n">
        <v>1509.82</v>
      </c>
      <c r="G52" s="94" t="n">
        <v>43.5</v>
      </c>
      <c r="H52" s="95" t="n">
        <v>0.01</v>
      </c>
      <c r="I52" s="93" t="n">
        <v>233.66</v>
      </c>
      <c r="J52" s="95" t="n">
        <v>7.46</v>
      </c>
    </row>
    <row r="53" customFormat="false" ht="15" hidden="false" customHeight="false" outlineLevel="0" collapsed="false">
      <c r="A53" s="96" t="s">
        <v>160</v>
      </c>
      <c r="B53" s="97" t="s">
        <v>81</v>
      </c>
      <c r="C53" s="97" t="s">
        <v>75</v>
      </c>
      <c r="D53" s="98" t="s">
        <v>169</v>
      </c>
      <c r="E53" s="92" t="n">
        <v>78.93</v>
      </c>
      <c r="F53" s="94" t="n">
        <v>1167.53</v>
      </c>
      <c r="G53" s="94" t="n">
        <v>43.5</v>
      </c>
      <c r="H53" s="95" t="n">
        <v>0.01</v>
      </c>
      <c r="I53" s="93" t="n">
        <v>233.66</v>
      </c>
      <c r="J53" s="95" t="n">
        <v>6.34</v>
      </c>
    </row>
    <row r="54" customFormat="false" ht="15" hidden="false" customHeight="false" outlineLevel="0" collapsed="false">
      <c r="A54" s="96" t="s">
        <v>160</v>
      </c>
      <c r="B54" s="97" t="s">
        <v>81</v>
      </c>
      <c r="C54" s="97" t="s">
        <v>77</v>
      </c>
      <c r="D54" s="98" t="s">
        <v>172</v>
      </c>
      <c r="E54" s="92" t="n">
        <v>78.93</v>
      </c>
      <c r="F54" s="94" t="n">
        <v>515.59</v>
      </c>
      <c r="G54" s="94" t="n">
        <v>43.5</v>
      </c>
      <c r="H54" s="95" t="n">
        <v>0.01</v>
      </c>
      <c r="I54" s="93" t="n">
        <v>233.66</v>
      </c>
      <c r="J54" s="95" t="n">
        <v>6.34</v>
      </c>
    </row>
    <row r="55" customFormat="false" ht="15" hidden="false" customHeight="false" outlineLevel="0" collapsed="false">
      <c r="A55" s="96" t="s">
        <v>160</v>
      </c>
      <c r="B55" s="97" t="s">
        <v>81</v>
      </c>
      <c r="C55" s="97" t="s">
        <v>85</v>
      </c>
      <c r="D55" s="98" t="s">
        <v>171</v>
      </c>
      <c r="E55" s="92" t="n">
        <v>78.93</v>
      </c>
      <c r="F55" s="94" t="n">
        <v>141.66</v>
      </c>
      <c r="G55" s="94" t="n">
        <v>43.5</v>
      </c>
      <c r="H55" s="95" t="n">
        <v>0.01</v>
      </c>
      <c r="I55" s="93" t="n">
        <v>233.66</v>
      </c>
      <c r="J55" s="95" t="n">
        <v>6.34</v>
      </c>
    </row>
    <row r="56" customFormat="false" ht="15" hidden="false" customHeight="false" outlineLevel="0" collapsed="false">
      <c r="A56" s="96" t="s">
        <v>160</v>
      </c>
      <c r="B56" s="97" t="s">
        <v>86</v>
      </c>
      <c r="C56" s="97" t="s">
        <v>82</v>
      </c>
      <c r="D56" s="98" t="s">
        <v>161</v>
      </c>
      <c r="E56" s="92" t="n">
        <v>60.38</v>
      </c>
      <c r="F56" s="94" t="n">
        <v>2465.51</v>
      </c>
      <c r="G56" s="94" t="n">
        <v>43.3</v>
      </c>
      <c r="H56" s="93" t="n">
        <v>46.23</v>
      </c>
      <c r="I56" s="93" t="n">
        <v>181.23</v>
      </c>
      <c r="J56" s="93" t="n">
        <v>0</v>
      </c>
    </row>
    <row r="57" customFormat="false" ht="15" hidden="false" customHeight="false" outlineLevel="0" collapsed="false">
      <c r="A57" s="96" t="s">
        <v>160</v>
      </c>
      <c r="B57" s="97" t="s">
        <v>86</v>
      </c>
      <c r="C57" s="97" t="s">
        <v>162</v>
      </c>
      <c r="D57" s="98" t="s">
        <v>163</v>
      </c>
      <c r="E57" s="92" t="n">
        <v>64.34</v>
      </c>
      <c r="F57" s="94" t="n">
        <v>443.48</v>
      </c>
      <c r="G57" s="94" t="n">
        <v>42.99</v>
      </c>
      <c r="H57" s="93" t="n">
        <v>46.21</v>
      </c>
      <c r="I57" s="93" t="n">
        <v>193.14</v>
      </c>
      <c r="J57" s="93" t="n">
        <v>18.75</v>
      </c>
    </row>
    <row r="58" customFormat="false" ht="15" hidden="false" customHeight="false" outlineLevel="0" collapsed="false">
      <c r="A58" s="96" t="s">
        <v>160</v>
      </c>
      <c r="B58" s="97" t="s">
        <v>86</v>
      </c>
      <c r="C58" s="97" t="s">
        <v>164</v>
      </c>
      <c r="D58" s="98" t="s">
        <v>165</v>
      </c>
      <c r="E58" s="92" t="n">
        <v>64.34</v>
      </c>
      <c r="F58" s="94" t="n">
        <v>201.03</v>
      </c>
      <c r="G58" s="94" t="n">
        <v>42.99</v>
      </c>
      <c r="H58" s="93" t="n">
        <v>11.09</v>
      </c>
      <c r="I58" s="93" t="n">
        <v>193.14</v>
      </c>
      <c r="J58" s="95" t="n">
        <v>8.49</v>
      </c>
    </row>
    <row r="59" customFormat="false" ht="15" hidden="false" customHeight="false" outlineLevel="0" collapsed="false">
      <c r="A59" s="96" t="s">
        <v>160</v>
      </c>
      <c r="B59" s="97" t="s">
        <v>86</v>
      </c>
      <c r="C59" s="97" t="s">
        <v>69</v>
      </c>
      <c r="D59" s="98" t="s">
        <v>166</v>
      </c>
      <c r="E59" s="92" t="n">
        <v>64.34</v>
      </c>
      <c r="F59" s="94" t="n">
        <v>108.63</v>
      </c>
      <c r="G59" s="94" t="n">
        <v>41.78</v>
      </c>
      <c r="H59" s="95" t="n">
        <v>2.81</v>
      </c>
      <c r="I59" s="93" t="n">
        <v>193.14</v>
      </c>
      <c r="J59" s="95" t="n">
        <v>3.74</v>
      </c>
    </row>
    <row r="60" customFormat="false" ht="15" hidden="false" customHeight="false" outlineLevel="0" collapsed="false">
      <c r="A60" s="96" t="s">
        <v>160</v>
      </c>
      <c r="B60" s="97" t="s">
        <v>86</v>
      </c>
      <c r="C60" s="97" t="s">
        <v>71</v>
      </c>
      <c r="D60" s="98" t="s">
        <v>167</v>
      </c>
      <c r="E60" s="92" t="n">
        <v>64.34</v>
      </c>
      <c r="F60" s="94" t="n">
        <v>62.37</v>
      </c>
      <c r="G60" s="94" t="n">
        <v>41.78</v>
      </c>
      <c r="H60" s="95" t="n">
        <v>1.81</v>
      </c>
      <c r="I60" s="93" t="n">
        <v>193.14</v>
      </c>
      <c r="J60" s="95" t="n">
        <v>3.74</v>
      </c>
    </row>
    <row r="61" customFormat="false" ht="15" hidden="false" customHeight="false" outlineLevel="0" collapsed="false">
      <c r="A61" s="96" t="s">
        <v>160</v>
      </c>
      <c r="B61" s="97" t="s">
        <v>86</v>
      </c>
      <c r="C61" s="97" t="s">
        <v>73</v>
      </c>
      <c r="D61" s="98" t="s">
        <v>168</v>
      </c>
      <c r="E61" s="92" t="n">
        <v>64.34</v>
      </c>
      <c r="F61" s="94" t="n">
        <v>51.95</v>
      </c>
      <c r="G61" s="94" t="n">
        <v>42</v>
      </c>
      <c r="H61" s="95" t="n">
        <v>1.81</v>
      </c>
      <c r="I61" s="93" t="n">
        <v>193.14</v>
      </c>
      <c r="J61" s="95" t="n">
        <v>0.96</v>
      </c>
    </row>
    <row r="62" customFormat="false" ht="15" hidden="false" customHeight="false" outlineLevel="0" collapsed="false">
      <c r="A62" s="96" t="s">
        <v>160</v>
      </c>
      <c r="B62" s="97" t="s">
        <v>86</v>
      </c>
      <c r="C62" s="97" t="s">
        <v>75</v>
      </c>
      <c r="D62" s="98" t="s">
        <v>173</v>
      </c>
      <c r="E62" s="92" t="n">
        <v>67.27</v>
      </c>
      <c r="F62" s="94" t="n">
        <v>24.59</v>
      </c>
      <c r="G62" s="94" t="n">
        <v>42.02</v>
      </c>
      <c r="H62" s="95" t="n">
        <v>0.46</v>
      </c>
      <c r="I62" s="93" t="n">
        <v>201.92</v>
      </c>
      <c r="J62" s="95" t="n">
        <v>0.93</v>
      </c>
    </row>
    <row r="63" customFormat="false" ht="15" hidden="false" customHeight="false" outlineLevel="0" collapsed="false">
      <c r="A63" s="96" t="s">
        <v>160</v>
      </c>
      <c r="B63" s="97" t="s">
        <v>95</v>
      </c>
      <c r="C63" s="97" t="s">
        <v>82</v>
      </c>
      <c r="D63" s="98" t="s">
        <v>161</v>
      </c>
      <c r="E63" s="92" t="n">
        <v>65.27</v>
      </c>
      <c r="F63" s="94" t="n">
        <v>2468.7</v>
      </c>
      <c r="G63" s="94" t="n">
        <v>43.36</v>
      </c>
      <c r="H63" s="93" t="n">
        <v>54.5</v>
      </c>
      <c r="I63" s="93" t="n">
        <v>180.18</v>
      </c>
      <c r="J63" s="95" t="n">
        <v>7.58</v>
      </c>
    </row>
    <row r="64" customFormat="false" ht="15" hidden="false" customHeight="false" outlineLevel="0" collapsed="false">
      <c r="A64" s="96" t="s">
        <v>160</v>
      </c>
      <c r="B64" s="97" t="s">
        <v>95</v>
      </c>
      <c r="C64" s="97" t="s">
        <v>162</v>
      </c>
      <c r="D64" s="98" t="s">
        <v>163</v>
      </c>
      <c r="E64" s="92" t="n">
        <v>66.79</v>
      </c>
      <c r="F64" s="94" t="n">
        <v>442.8</v>
      </c>
      <c r="G64" s="94" t="n">
        <v>43.36</v>
      </c>
      <c r="H64" s="93" t="n">
        <v>60.71</v>
      </c>
      <c r="I64" s="93" t="n">
        <v>184.39</v>
      </c>
      <c r="J64" s="93" t="n">
        <v>12.47</v>
      </c>
    </row>
    <row r="65" customFormat="false" ht="15" hidden="false" customHeight="false" outlineLevel="0" collapsed="false">
      <c r="A65" s="96" t="s">
        <v>160</v>
      </c>
      <c r="B65" s="97" t="s">
        <v>95</v>
      </c>
      <c r="C65" s="97" t="s">
        <v>164</v>
      </c>
      <c r="D65" s="98" t="s">
        <v>165</v>
      </c>
      <c r="E65" s="92" t="n">
        <v>66.79</v>
      </c>
      <c r="F65" s="94" t="n">
        <v>200.98</v>
      </c>
      <c r="G65" s="94" t="n">
        <v>43.36</v>
      </c>
      <c r="H65" s="93" t="n">
        <v>26.3</v>
      </c>
      <c r="I65" s="93" t="n">
        <v>184.39</v>
      </c>
      <c r="J65" s="95" t="n">
        <v>6.44</v>
      </c>
    </row>
    <row r="66" customFormat="false" ht="15" hidden="false" customHeight="false" outlineLevel="0" collapsed="false">
      <c r="A66" s="96" t="s">
        <v>160</v>
      </c>
      <c r="B66" s="97" t="s">
        <v>95</v>
      </c>
      <c r="C66" s="97" t="s">
        <v>69</v>
      </c>
      <c r="D66" s="98" t="s">
        <v>166</v>
      </c>
      <c r="E66" s="92" t="n">
        <v>66.79</v>
      </c>
      <c r="F66" s="94" t="n">
        <v>108.57</v>
      </c>
      <c r="G66" s="94" t="n">
        <v>42.14</v>
      </c>
      <c r="H66" s="93" t="n">
        <v>18.16</v>
      </c>
      <c r="I66" s="93" t="n">
        <v>184.39</v>
      </c>
      <c r="J66" s="95" t="n">
        <v>2.42</v>
      </c>
    </row>
    <row r="67" customFormat="false" ht="15" hidden="false" customHeight="false" outlineLevel="0" collapsed="false">
      <c r="A67" s="96" t="s">
        <v>160</v>
      </c>
      <c r="B67" s="97" t="s">
        <v>95</v>
      </c>
      <c r="C67" s="97" t="s">
        <v>71</v>
      </c>
      <c r="D67" s="98" t="s">
        <v>167</v>
      </c>
      <c r="E67" s="92" t="n">
        <v>66.79</v>
      </c>
      <c r="F67" s="94" t="n">
        <v>62.65</v>
      </c>
      <c r="G67" s="94" t="n">
        <v>42.14</v>
      </c>
      <c r="H67" s="93" t="n">
        <v>55.16</v>
      </c>
      <c r="I67" s="93" t="n">
        <v>184.39</v>
      </c>
      <c r="J67" s="95" t="n">
        <v>1.72</v>
      </c>
    </row>
    <row r="68" customFormat="false" ht="15" hidden="false" customHeight="false" outlineLevel="0" collapsed="false">
      <c r="A68" s="96" t="s">
        <v>160</v>
      </c>
      <c r="B68" s="97" t="s">
        <v>95</v>
      </c>
      <c r="C68" s="97" t="s">
        <v>73</v>
      </c>
      <c r="D68" s="98" t="s">
        <v>168</v>
      </c>
      <c r="E68" s="92" t="n">
        <v>66.79</v>
      </c>
      <c r="F68" s="94" t="n">
        <v>52.18</v>
      </c>
      <c r="G68" s="94" t="n">
        <v>42.36</v>
      </c>
      <c r="H68" s="93" t="n">
        <v>55.16</v>
      </c>
      <c r="I68" s="93" t="n">
        <v>184.39</v>
      </c>
      <c r="J68" s="95" t="n">
        <v>1.01</v>
      </c>
    </row>
    <row r="69" customFormat="false" ht="15" hidden="false" customHeight="false" outlineLevel="0" collapsed="false">
      <c r="A69" s="96" t="s">
        <v>160</v>
      </c>
      <c r="B69" s="97" t="s">
        <v>95</v>
      </c>
      <c r="C69" s="97" t="s">
        <v>75</v>
      </c>
      <c r="D69" s="98" t="s">
        <v>173</v>
      </c>
      <c r="E69" s="92" t="n">
        <v>66.79</v>
      </c>
      <c r="F69" s="94" t="n">
        <v>43.91</v>
      </c>
      <c r="G69" s="94" t="n">
        <v>42.36</v>
      </c>
      <c r="H69" s="93" t="n">
        <v>202.45</v>
      </c>
      <c r="I69" s="93" t="n">
        <v>184.39</v>
      </c>
      <c r="J69" s="95" t="n">
        <v>0.99</v>
      </c>
    </row>
    <row r="70" customFormat="false" ht="15" hidden="false" customHeight="false" outlineLevel="0" collapsed="false">
      <c r="A70" s="89" t="s">
        <v>174</v>
      </c>
      <c r="B70" s="90" t="s">
        <v>62</v>
      </c>
      <c r="C70" s="90" t="s">
        <v>175</v>
      </c>
      <c r="D70" s="91" t="s">
        <v>176</v>
      </c>
      <c r="E70" s="99" t="n">
        <v>154.1</v>
      </c>
      <c r="F70" s="107" t="n">
        <v>4652.86</v>
      </c>
      <c r="G70" s="107" t="n">
        <v>81.71</v>
      </c>
      <c r="H70" s="100" t="n">
        <v>85.39</v>
      </c>
      <c r="I70" s="100" t="n">
        <v>487.96</v>
      </c>
      <c r="J70" s="101" t="n">
        <v>6</v>
      </c>
    </row>
    <row r="71" customFormat="false" ht="15" hidden="false" customHeight="false" outlineLevel="0" collapsed="false">
      <c r="A71" s="96" t="s">
        <v>174</v>
      </c>
      <c r="B71" s="97" t="s">
        <v>81</v>
      </c>
      <c r="C71" s="97" t="s">
        <v>177</v>
      </c>
      <c r="D71" s="98" t="s">
        <v>176</v>
      </c>
      <c r="E71" s="92" t="n">
        <v>194.27</v>
      </c>
      <c r="F71" s="94" t="n">
        <v>8263.69</v>
      </c>
      <c r="G71" s="94" t="n">
        <v>379.15</v>
      </c>
      <c r="H71" s="93" t="n">
        <v>48.78</v>
      </c>
      <c r="I71" s="93" t="n">
        <v>575.09</v>
      </c>
      <c r="J71" s="93" t="n">
        <v>30</v>
      </c>
    </row>
    <row r="72" customFormat="false" ht="15" hidden="false" customHeight="false" outlineLevel="0" collapsed="false">
      <c r="A72" s="96" t="s">
        <v>174</v>
      </c>
      <c r="B72" s="97" t="s">
        <v>81</v>
      </c>
      <c r="C72" s="97" t="s">
        <v>178</v>
      </c>
      <c r="D72" s="98" t="s">
        <v>179</v>
      </c>
      <c r="E72" s="92" t="n">
        <v>181.51</v>
      </c>
      <c r="F72" s="94" t="n">
        <v>5807.89</v>
      </c>
      <c r="G72" s="94" t="n">
        <v>289.06</v>
      </c>
      <c r="H72" s="93" t="n">
        <v>54.06</v>
      </c>
      <c r="I72" s="93" t="n">
        <v>537.33</v>
      </c>
      <c r="J72" s="95" t="n">
        <v>6.57</v>
      </c>
    </row>
    <row r="73" customFormat="false" ht="15" hidden="false" customHeight="false" outlineLevel="0" collapsed="false">
      <c r="A73" s="96" t="s">
        <v>174</v>
      </c>
      <c r="B73" s="97" t="s">
        <v>81</v>
      </c>
      <c r="C73" s="97" t="s">
        <v>180</v>
      </c>
      <c r="D73" s="102" t="s">
        <v>181</v>
      </c>
      <c r="E73" s="92" t="n">
        <v>197.1</v>
      </c>
      <c r="F73" s="94" t="n">
        <v>6896.5</v>
      </c>
      <c r="G73" s="94" t="n">
        <v>228.71</v>
      </c>
      <c r="H73" s="93" t="n">
        <v>53.56</v>
      </c>
      <c r="I73" s="93" t="n">
        <v>583.49</v>
      </c>
      <c r="J73" s="95" t="n">
        <v>7.11</v>
      </c>
    </row>
    <row r="74" customFormat="false" ht="15" hidden="false" customHeight="false" outlineLevel="0" collapsed="false">
      <c r="A74" s="96" t="s">
        <v>174</v>
      </c>
      <c r="B74" s="97" t="s">
        <v>81</v>
      </c>
      <c r="C74" s="97" t="s">
        <v>182</v>
      </c>
      <c r="D74" s="98" t="s">
        <v>183</v>
      </c>
      <c r="E74" s="92" t="n">
        <v>217.88</v>
      </c>
      <c r="F74" s="94" t="n">
        <v>5891.93</v>
      </c>
      <c r="G74" s="94" t="n">
        <v>215.04</v>
      </c>
      <c r="H74" s="93" t="n">
        <v>56.5</v>
      </c>
      <c r="I74" s="93" t="n">
        <v>644.98</v>
      </c>
      <c r="J74" s="95" t="n">
        <v>5</v>
      </c>
    </row>
    <row r="75" customFormat="false" ht="15" hidden="false" customHeight="false" outlineLevel="0" collapsed="false">
      <c r="A75" s="96" t="s">
        <v>174</v>
      </c>
      <c r="B75" s="97" t="s">
        <v>81</v>
      </c>
      <c r="C75" s="97" t="s">
        <v>184</v>
      </c>
      <c r="D75" s="98" t="s">
        <v>185</v>
      </c>
      <c r="E75" s="92" t="n">
        <v>195.45</v>
      </c>
      <c r="F75" s="94" t="n">
        <v>3773.28</v>
      </c>
      <c r="G75" s="94" t="n">
        <v>117.67</v>
      </c>
      <c r="H75" s="95" t="n">
        <v>3.39</v>
      </c>
      <c r="I75" s="93" t="n">
        <v>578.59</v>
      </c>
      <c r="J75" s="93" t="n">
        <v>12.43</v>
      </c>
    </row>
    <row r="76" customFormat="false" ht="15" hidden="false" customHeight="false" outlineLevel="0" collapsed="false">
      <c r="A76" s="96" t="s">
        <v>174</v>
      </c>
      <c r="B76" s="97" t="s">
        <v>81</v>
      </c>
      <c r="C76" s="97" t="s">
        <v>186</v>
      </c>
      <c r="D76" s="98" t="s">
        <v>187</v>
      </c>
      <c r="E76" s="92" t="n">
        <v>226.96</v>
      </c>
      <c r="F76" s="94" t="n">
        <v>2786.17</v>
      </c>
      <c r="G76" s="94" t="n">
        <v>125.75</v>
      </c>
      <c r="H76" s="95" t="n">
        <v>4.04</v>
      </c>
      <c r="I76" s="93" t="n">
        <v>671.86</v>
      </c>
      <c r="J76" s="93" t="n">
        <v>43.67</v>
      </c>
    </row>
    <row r="77" customFormat="false" ht="15" hidden="false" customHeight="false" outlineLevel="0" collapsed="false">
      <c r="A77" s="96" t="s">
        <v>174</v>
      </c>
      <c r="B77" s="97" t="s">
        <v>81</v>
      </c>
      <c r="C77" s="97" t="s">
        <v>188</v>
      </c>
      <c r="D77" s="98" t="s">
        <v>189</v>
      </c>
      <c r="E77" s="92" t="n">
        <v>246.34</v>
      </c>
      <c r="F77" s="94" t="n">
        <v>222.97</v>
      </c>
      <c r="G77" s="94" t="n">
        <v>103.3</v>
      </c>
      <c r="H77" s="95" t="n">
        <v>4.29</v>
      </c>
      <c r="I77" s="93" t="n">
        <v>729.24</v>
      </c>
      <c r="J77" s="93" t="n">
        <v>43.75</v>
      </c>
    </row>
    <row r="78" customFormat="false" ht="15" hidden="false" customHeight="false" outlineLevel="0" collapsed="false">
      <c r="A78" s="96" t="s">
        <v>193</v>
      </c>
      <c r="B78" s="97" t="s">
        <v>81</v>
      </c>
      <c r="C78" s="97" t="s">
        <v>177</v>
      </c>
      <c r="D78" s="98" t="s">
        <v>176</v>
      </c>
      <c r="E78" s="92" t="n">
        <v>281.18</v>
      </c>
      <c r="F78" s="94" t="n">
        <v>10626.12</v>
      </c>
      <c r="G78" s="94" t="n">
        <v>502.65</v>
      </c>
      <c r="H78" s="93" t="n">
        <v>93.92</v>
      </c>
      <c r="I78" s="93" t="n">
        <v>832.37</v>
      </c>
      <c r="J78" s="93" t="n">
        <v>30</v>
      </c>
    </row>
    <row r="79" customFormat="false" ht="15" hidden="false" customHeight="false" outlineLevel="0" collapsed="false">
      <c r="A79" s="96" t="s">
        <v>193</v>
      </c>
      <c r="B79" s="97" t="s">
        <v>81</v>
      </c>
      <c r="C79" s="97" t="s">
        <v>178</v>
      </c>
      <c r="D79" s="98" t="s">
        <v>179</v>
      </c>
      <c r="E79" s="92" t="n">
        <v>258.33</v>
      </c>
      <c r="F79" s="94" t="n">
        <v>8189.82</v>
      </c>
      <c r="G79" s="94" t="n">
        <v>420.34</v>
      </c>
      <c r="H79" s="93" t="n">
        <v>93.98</v>
      </c>
      <c r="I79" s="93" t="n">
        <v>764.73</v>
      </c>
      <c r="J79" s="95" t="n">
        <v>8.72</v>
      </c>
    </row>
    <row r="80" customFormat="false" ht="15" hidden="false" customHeight="false" outlineLevel="0" collapsed="false">
      <c r="A80" s="96" t="s">
        <v>193</v>
      </c>
      <c r="B80" s="97" t="s">
        <v>81</v>
      </c>
      <c r="C80" s="97" t="s">
        <v>180</v>
      </c>
      <c r="D80" s="102" t="s">
        <v>181</v>
      </c>
      <c r="E80" s="92" t="n">
        <v>257.29</v>
      </c>
      <c r="F80" s="94" t="n">
        <v>9294.52</v>
      </c>
      <c r="G80" s="94" t="n">
        <v>254.54</v>
      </c>
      <c r="H80" s="93" t="n">
        <v>61.16</v>
      </c>
      <c r="I80" s="93" t="n">
        <v>761.65</v>
      </c>
      <c r="J80" s="95" t="n">
        <v>8.41</v>
      </c>
    </row>
    <row r="81" customFormat="false" ht="15" hidden="false" customHeight="false" outlineLevel="0" collapsed="false">
      <c r="A81" s="96" t="s">
        <v>193</v>
      </c>
      <c r="B81" s="97" t="s">
        <v>81</v>
      </c>
      <c r="C81" s="97" t="s">
        <v>182</v>
      </c>
      <c r="D81" s="98" t="s">
        <v>183</v>
      </c>
      <c r="E81" s="92" t="n">
        <v>285.06</v>
      </c>
      <c r="F81" s="94" t="n">
        <v>8178.14</v>
      </c>
      <c r="G81" s="94" t="n">
        <v>281.98</v>
      </c>
      <c r="H81" s="93" t="n">
        <v>62.27</v>
      </c>
      <c r="I81" s="93" t="n">
        <v>843.87</v>
      </c>
      <c r="J81" s="95" t="n">
        <v>4.94</v>
      </c>
    </row>
    <row r="82" customFormat="false" ht="15" hidden="false" customHeight="false" outlineLevel="0" collapsed="false">
      <c r="A82" s="96" t="s">
        <v>193</v>
      </c>
      <c r="B82" s="97" t="s">
        <v>81</v>
      </c>
      <c r="C82" s="97" t="s">
        <v>184</v>
      </c>
      <c r="D82" s="98" t="s">
        <v>185</v>
      </c>
      <c r="E82" s="92" t="n">
        <v>278.94</v>
      </c>
      <c r="F82" s="94" t="n">
        <v>5605.95</v>
      </c>
      <c r="G82" s="94" t="n">
        <v>142.49</v>
      </c>
      <c r="H82" s="95" t="n">
        <v>3.16</v>
      </c>
      <c r="I82" s="93" t="n">
        <v>825.75</v>
      </c>
      <c r="J82" s="93" t="n">
        <v>12.59</v>
      </c>
    </row>
    <row r="83" customFormat="false" ht="15" hidden="false" customHeight="false" outlineLevel="0" collapsed="false">
      <c r="A83" s="96" t="s">
        <v>193</v>
      </c>
      <c r="B83" s="97" t="s">
        <v>81</v>
      </c>
      <c r="C83" s="97" t="s">
        <v>186</v>
      </c>
      <c r="D83" s="98" t="s">
        <v>187</v>
      </c>
      <c r="E83" s="92" t="n">
        <v>276.26</v>
      </c>
      <c r="F83" s="94" t="n">
        <v>6194.67</v>
      </c>
      <c r="G83" s="94" t="n">
        <v>157.25</v>
      </c>
      <c r="H83" s="95" t="n">
        <v>3.15</v>
      </c>
      <c r="I83" s="93" t="n">
        <v>817.82</v>
      </c>
      <c r="J83" s="93" t="n">
        <v>35.7</v>
      </c>
    </row>
    <row r="84" customFormat="false" ht="15" hidden="false" customHeight="false" outlineLevel="0" collapsed="false">
      <c r="A84" s="96" t="s">
        <v>193</v>
      </c>
      <c r="B84" s="97" t="s">
        <v>81</v>
      </c>
      <c r="C84" s="97" t="s">
        <v>188</v>
      </c>
      <c r="D84" s="98" t="s">
        <v>189</v>
      </c>
      <c r="E84" s="92" t="n">
        <v>283.42</v>
      </c>
      <c r="F84" s="94" t="n">
        <v>662.68</v>
      </c>
      <c r="G84" s="94" t="n">
        <v>102.91</v>
      </c>
      <c r="H84" s="95" t="n">
        <v>3.14</v>
      </c>
      <c r="I84" s="93" t="n">
        <v>839.03</v>
      </c>
      <c r="J84" s="93" t="n">
        <v>36.39</v>
      </c>
    </row>
    <row r="85" customFormat="false" ht="15" hidden="false" customHeight="false" outlineLevel="0" collapsed="false">
      <c r="A85" s="96" t="s">
        <v>193</v>
      </c>
      <c r="B85" s="97" t="s">
        <v>95</v>
      </c>
      <c r="C85" s="97" t="s">
        <v>194</v>
      </c>
      <c r="D85" s="98" t="s">
        <v>195</v>
      </c>
      <c r="E85" s="92" t="n">
        <v>360.21</v>
      </c>
      <c r="F85" s="94" t="n">
        <v>3512.69</v>
      </c>
      <c r="G85" s="94" t="n">
        <v>119.93</v>
      </c>
      <c r="H85" s="93" t="n">
        <v>980</v>
      </c>
      <c r="I85" s="93" t="n">
        <v>994.4</v>
      </c>
      <c r="J85" s="93" t="n">
        <v>101</v>
      </c>
    </row>
    <row r="86" customFormat="false" ht="15" hidden="false" customHeight="false" outlineLevel="0" collapsed="false">
      <c r="A86" s="89" t="s">
        <v>196</v>
      </c>
      <c r="B86" s="90" t="s">
        <v>62</v>
      </c>
      <c r="C86" s="90" t="s">
        <v>82</v>
      </c>
      <c r="D86" s="91" t="s">
        <v>197</v>
      </c>
      <c r="E86" s="99" t="n">
        <v>25</v>
      </c>
      <c r="F86" s="108" t="n">
        <v>56</v>
      </c>
      <c r="G86" s="108" t="n">
        <v>188.78</v>
      </c>
      <c r="H86" s="108" t="n">
        <v>219</v>
      </c>
      <c r="I86" s="108" t="n">
        <v>79.16</v>
      </c>
      <c r="J86" s="109" t="n">
        <v>1</v>
      </c>
    </row>
    <row r="87" customFormat="false" ht="15" hidden="false" customHeight="false" outlineLevel="0" collapsed="false">
      <c r="A87" s="96" t="s">
        <v>196</v>
      </c>
      <c r="B87" s="97" t="s">
        <v>62</v>
      </c>
      <c r="C87" s="97" t="s">
        <v>198</v>
      </c>
      <c r="D87" s="98" t="s">
        <v>199</v>
      </c>
      <c r="E87" s="92" t="n">
        <v>20</v>
      </c>
      <c r="F87" s="110" t="n">
        <v>181.57</v>
      </c>
      <c r="G87" s="110" t="n">
        <v>57.59</v>
      </c>
      <c r="H87" s="110" t="n">
        <v>43.8</v>
      </c>
      <c r="I87" s="110" t="n">
        <v>63.33</v>
      </c>
      <c r="J87" s="111" t="n">
        <v>1</v>
      </c>
    </row>
    <row r="88" customFormat="false" ht="15" hidden="false" customHeight="false" outlineLevel="0" collapsed="false">
      <c r="A88" s="96" t="s">
        <v>196</v>
      </c>
      <c r="B88" s="97" t="s">
        <v>62</v>
      </c>
      <c r="C88" s="97" t="s">
        <v>200</v>
      </c>
      <c r="D88" s="98" t="s">
        <v>201</v>
      </c>
      <c r="E88" s="92" t="n">
        <v>20</v>
      </c>
      <c r="F88" s="110" t="n">
        <v>170</v>
      </c>
      <c r="G88" s="110" t="n">
        <v>33.03</v>
      </c>
      <c r="H88" s="110" t="n">
        <v>24.09</v>
      </c>
      <c r="I88" s="110" t="n">
        <v>63.33</v>
      </c>
      <c r="J88" s="111" t="n">
        <v>1</v>
      </c>
    </row>
    <row r="89" customFormat="false" ht="15" hidden="false" customHeight="false" outlineLevel="0" collapsed="false">
      <c r="A89" s="96" t="s">
        <v>196</v>
      </c>
      <c r="B89" s="97" t="s">
        <v>62</v>
      </c>
      <c r="C89" s="97" t="s">
        <v>202</v>
      </c>
      <c r="D89" s="98" t="s">
        <v>203</v>
      </c>
      <c r="E89" s="92" t="n">
        <v>16.39</v>
      </c>
      <c r="F89" s="110" t="n">
        <v>374.63</v>
      </c>
      <c r="G89" s="110" t="n">
        <v>20.04</v>
      </c>
      <c r="H89" s="110" t="n">
        <v>19.71</v>
      </c>
      <c r="I89" s="110" t="n">
        <v>51.88</v>
      </c>
      <c r="J89" s="111" t="n">
        <v>1</v>
      </c>
    </row>
    <row r="90" customFormat="false" ht="15" hidden="false" customHeight="false" outlineLevel="0" collapsed="false">
      <c r="A90" s="96" t="s">
        <v>196</v>
      </c>
      <c r="B90" s="97" t="s">
        <v>62</v>
      </c>
      <c r="C90" s="97" t="s">
        <v>204</v>
      </c>
      <c r="D90" s="98" t="s">
        <v>205</v>
      </c>
      <c r="E90" s="92" t="n">
        <v>16.21</v>
      </c>
      <c r="F90" s="110" t="n">
        <v>42.51</v>
      </c>
      <c r="G90" s="110" t="n">
        <v>14.36</v>
      </c>
      <c r="H90" s="110" t="n">
        <v>19.71</v>
      </c>
      <c r="I90" s="110" t="n">
        <v>51.34</v>
      </c>
      <c r="J90" s="111" t="n">
        <v>1</v>
      </c>
    </row>
    <row r="91" customFormat="false" ht="15" hidden="false" customHeight="false" outlineLevel="0" collapsed="false">
      <c r="A91" s="96" t="s">
        <v>196</v>
      </c>
      <c r="B91" s="97" t="s">
        <v>62</v>
      </c>
      <c r="C91" s="97" t="s">
        <v>206</v>
      </c>
      <c r="D91" s="98" t="s">
        <v>207</v>
      </c>
      <c r="E91" s="92" t="n">
        <v>16.21</v>
      </c>
      <c r="F91" s="110" t="n">
        <v>42.51</v>
      </c>
      <c r="G91" s="110" t="n">
        <v>14.36</v>
      </c>
      <c r="H91" s="110" t="n">
        <v>19.71</v>
      </c>
      <c r="I91" s="110" t="n">
        <v>51.34</v>
      </c>
      <c r="J91" s="111" t="n">
        <v>1</v>
      </c>
    </row>
    <row r="92" customFormat="false" ht="15" hidden="false" customHeight="false" outlineLevel="0" collapsed="false">
      <c r="A92" s="96" t="s">
        <v>208</v>
      </c>
      <c r="B92" s="97" t="s">
        <v>81</v>
      </c>
      <c r="C92" s="97" t="s">
        <v>198</v>
      </c>
      <c r="D92" s="98" t="s">
        <v>199</v>
      </c>
      <c r="E92" s="92" t="n">
        <v>32.83</v>
      </c>
      <c r="F92" s="110" t="n">
        <v>606.48</v>
      </c>
      <c r="G92" s="110" t="n">
        <v>63.94</v>
      </c>
      <c r="H92" s="110" t="n">
        <v>11.69</v>
      </c>
      <c r="I92" s="110" t="n">
        <v>97.18</v>
      </c>
      <c r="J92" s="111" t="n">
        <v>2.17</v>
      </c>
    </row>
    <row r="93" customFormat="false" ht="15" hidden="false" customHeight="false" outlineLevel="0" collapsed="false">
      <c r="A93" s="96" t="s">
        <v>208</v>
      </c>
      <c r="B93" s="97" t="s">
        <v>81</v>
      </c>
      <c r="C93" s="97" t="s">
        <v>200</v>
      </c>
      <c r="D93" s="98" t="s">
        <v>201</v>
      </c>
      <c r="E93" s="92" t="n">
        <v>32.83</v>
      </c>
      <c r="F93" s="110" t="n">
        <v>606.48</v>
      </c>
      <c r="G93" s="110" t="n">
        <v>63.94</v>
      </c>
      <c r="H93" s="111" t="n">
        <v>4.36</v>
      </c>
      <c r="I93" s="110" t="n">
        <v>97.18</v>
      </c>
      <c r="J93" s="111" t="n">
        <v>4.43</v>
      </c>
    </row>
    <row r="94" customFormat="false" ht="15" hidden="false" customHeight="false" outlineLevel="0" collapsed="false">
      <c r="A94" s="96" t="s">
        <v>208</v>
      </c>
      <c r="B94" s="97" t="s">
        <v>81</v>
      </c>
      <c r="C94" s="97" t="s">
        <v>202</v>
      </c>
      <c r="D94" s="98" t="s">
        <v>203</v>
      </c>
      <c r="E94" s="92" t="n">
        <v>32.83</v>
      </c>
      <c r="F94" s="110" t="n">
        <v>609.58</v>
      </c>
      <c r="G94" s="110" t="n">
        <v>63.94</v>
      </c>
      <c r="H94" s="111" t="n">
        <v>3</v>
      </c>
      <c r="I94" s="110" t="n">
        <v>97.18</v>
      </c>
      <c r="J94" s="111" t="n">
        <v>8.85</v>
      </c>
    </row>
    <row r="95" customFormat="false" ht="15" hidden="false" customHeight="false" outlineLevel="0" collapsed="false">
      <c r="A95" s="96" t="s">
        <v>208</v>
      </c>
      <c r="B95" s="97" t="s">
        <v>81</v>
      </c>
      <c r="C95" s="97" t="s">
        <v>204</v>
      </c>
      <c r="D95" s="98" t="s">
        <v>205</v>
      </c>
      <c r="E95" s="92" t="n">
        <v>29.54</v>
      </c>
      <c r="F95" s="110" t="n">
        <v>524.9</v>
      </c>
      <c r="G95" s="110" t="n">
        <v>43</v>
      </c>
      <c r="H95" s="111" t="n">
        <v>1.1</v>
      </c>
      <c r="I95" s="110" t="n">
        <v>87.46</v>
      </c>
      <c r="J95" s="111" t="n">
        <v>8.85</v>
      </c>
    </row>
    <row r="96" customFormat="false" ht="15" hidden="false" customHeight="false" outlineLevel="0" collapsed="false">
      <c r="A96" s="96" t="s">
        <v>208</v>
      </c>
      <c r="B96" s="97" t="s">
        <v>81</v>
      </c>
      <c r="C96" s="97" t="s">
        <v>206</v>
      </c>
      <c r="D96" s="98" t="s">
        <v>207</v>
      </c>
      <c r="E96" s="92" t="n">
        <v>29.54</v>
      </c>
      <c r="F96" s="110" t="n">
        <v>524.9</v>
      </c>
      <c r="G96" s="110" t="n">
        <v>43</v>
      </c>
      <c r="H96" s="111" t="n">
        <v>0.07</v>
      </c>
      <c r="I96" s="110" t="n">
        <v>87.46</v>
      </c>
      <c r="J96" s="111" t="n">
        <v>8.85</v>
      </c>
    </row>
    <row r="97" customFormat="false" ht="15" hidden="false" customHeight="false" outlineLevel="0" collapsed="false">
      <c r="A97" s="96" t="s">
        <v>209</v>
      </c>
      <c r="B97" s="97" t="s">
        <v>62</v>
      </c>
      <c r="C97" s="97" t="s">
        <v>82</v>
      </c>
      <c r="D97" s="98" t="s">
        <v>197</v>
      </c>
      <c r="E97" s="92" t="n">
        <v>35.45</v>
      </c>
      <c r="F97" s="110" t="n">
        <v>163.45</v>
      </c>
      <c r="G97" s="110" t="n">
        <v>112.5</v>
      </c>
      <c r="H97" s="110" t="n">
        <v>177.65</v>
      </c>
      <c r="I97" s="110" t="n">
        <v>112.27</v>
      </c>
      <c r="J97" s="111" t="n">
        <v>2</v>
      </c>
    </row>
    <row r="98" customFormat="false" ht="15" hidden="false" customHeight="false" outlineLevel="0" collapsed="false">
      <c r="A98" s="96" t="s">
        <v>209</v>
      </c>
      <c r="B98" s="97" t="s">
        <v>62</v>
      </c>
      <c r="C98" s="97" t="s">
        <v>210</v>
      </c>
      <c r="D98" s="98" t="s">
        <v>211</v>
      </c>
      <c r="E98" s="92" t="n">
        <v>33.41</v>
      </c>
      <c r="F98" s="110" t="n">
        <v>246.15</v>
      </c>
      <c r="G98" s="110" t="n">
        <v>39.89</v>
      </c>
      <c r="H98" s="110" t="n">
        <v>131.58</v>
      </c>
      <c r="I98" s="110" t="n">
        <v>105.79</v>
      </c>
      <c r="J98" s="111" t="n">
        <v>2</v>
      </c>
    </row>
    <row r="99" customFormat="false" ht="15" hidden="false" customHeight="false" outlineLevel="0" collapsed="false">
      <c r="A99" s="96" t="s">
        <v>209</v>
      </c>
      <c r="B99" s="97" t="s">
        <v>62</v>
      </c>
      <c r="C99" s="97" t="s">
        <v>212</v>
      </c>
      <c r="D99" s="98" t="s">
        <v>213</v>
      </c>
      <c r="E99" s="92" t="n">
        <v>33.03</v>
      </c>
      <c r="F99" s="110" t="n">
        <v>129.04</v>
      </c>
      <c r="G99" s="110" t="n">
        <v>22.43</v>
      </c>
      <c r="H99" s="110" t="n">
        <v>106.01</v>
      </c>
      <c r="I99" s="110" t="n">
        <v>104.6</v>
      </c>
      <c r="J99" s="111" t="n">
        <v>2</v>
      </c>
    </row>
    <row r="100" customFormat="false" ht="15" hidden="false" customHeight="false" outlineLevel="0" collapsed="false">
      <c r="A100" s="96" t="s">
        <v>209</v>
      </c>
      <c r="B100" s="97" t="s">
        <v>62</v>
      </c>
      <c r="C100" s="97" t="s">
        <v>214</v>
      </c>
      <c r="D100" s="98" t="s">
        <v>215</v>
      </c>
      <c r="E100" s="92" t="n">
        <v>40.65</v>
      </c>
      <c r="F100" s="110" t="n">
        <v>65.24</v>
      </c>
      <c r="G100" s="110" t="n">
        <v>16.99</v>
      </c>
      <c r="H100" s="110" t="n">
        <v>57.5</v>
      </c>
      <c r="I100" s="110" t="n">
        <v>128.71</v>
      </c>
      <c r="J100" s="111" t="n">
        <v>2</v>
      </c>
    </row>
    <row r="101" customFormat="false" ht="15" hidden="false" customHeight="false" outlineLevel="0" collapsed="false">
      <c r="A101" s="96" t="s">
        <v>209</v>
      </c>
      <c r="B101" s="97" t="s">
        <v>62</v>
      </c>
      <c r="C101" s="97" t="s">
        <v>204</v>
      </c>
      <c r="D101" s="98" t="s">
        <v>216</v>
      </c>
      <c r="E101" s="92" t="n">
        <v>34.43</v>
      </c>
      <c r="F101" s="110" t="n">
        <v>24.28</v>
      </c>
      <c r="G101" s="110" t="n">
        <v>12.87</v>
      </c>
      <c r="H101" s="110" t="n">
        <v>57.12</v>
      </c>
      <c r="I101" s="110" t="n">
        <v>109.03</v>
      </c>
      <c r="J101" s="111" t="n">
        <v>2</v>
      </c>
    </row>
    <row r="102" customFormat="false" ht="15" hidden="false" customHeight="false" outlineLevel="0" collapsed="false">
      <c r="A102" s="112" t="s">
        <v>209</v>
      </c>
      <c r="B102" s="113" t="s">
        <v>62</v>
      </c>
      <c r="C102" s="113" t="s">
        <v>206</v>
      </c>
      <c r="D102" s="114" t="s">
        <v>216</v>
      </c>
      <c r="E102" s="115" t="n">
        <v>31.07</v>
      </c>
      <c r="F102" s="116" t="n">
        <v>32.09</v>
      </c>
      <c r="G102" s="116" t="n">
        <v>12.6</v>
      </c>
      <c r="H102" s="116" t="n">
        <v>12.33</v>
      </c>
      <c r="I102" s="116" t="n">
        <v>98.38</v>
      </c>
      <c r="J102" s="117" t="n">
        <v>2</v>
      </c>
    </row>
    <row r="103" customFormat="false" ht="14.65" hidden="false" customHeight="false" outlineLevel="0" collapsed="false"/>
    <row r="104" customFormat="false" ht="14.65" hidden="false" customHeight="false" outlineLevel="0" collapsed="false"/>
    <row r="105" customFormat="false" ht="14.65" hidden="false" customHeight="false" outlineLevel="0" collapsed="false">
      <c r="A105" s="118" t="s">
        <v>217</v>
      </c>
    </row>
    <row r="106" customFormat="false" ht="14.65" hidden="false" customHeight="false" outlineLevel="0" collapsed="false">
      <c r="A106" s="118" t="s">
        <v>218</v>
      </c>
    </row>
    <row r="107" customFormat="false" ht="14.65" hidden="false" customHeight="false" outlineLevel="0" collapsed="false"/>
    <row r="108" customFormat="false" ht="14.65" hidden="false" customHeight="false" outlineLevel="0" collapsed="false"/>
    <row r="109" customFormat="false" ht="14.65" hidden="false" customHeight="false" outlineLevel="0" collapsed="false"/>
    <row r="110" customFormat="false" ht="14.65" hidden="false" customHeight="false" outlineLevel="0" collapsed="false"/>
    <row r="111" customFormat="false" ht="14.65" hidden="false" customHeight="false" outlineLevel="0" collapsed="false"/>
    <row r="112" customFormat="false" ht="14.65" hidden="false" customHeight="false" outlineLevel="0" collapsed="false"/>
    <row r="113" customFormat="false" ht="14.65" hidden="false" customHeight="false" outlineLevel="0" collapsed="false"/>
    <row r="114" customFormat="false" ht="14.65" hidden="false" customHeight="false" outlineLevel="0" collapsed="false"/>
    <row r="115" customFormat="false" ht="14.65" hidden="false" customHeight="false" outlineLevel="0" collapsed="false"/>
    <row r="116" customFormat="false" ht="14.65" hidden="false" customHeight="false" outlineLevel="0" collapsed="false"/>
    <row r="117" customFormat="false" ht="14.65" hidden="false" customHeight="false" outlineLevel="0" collapsed="false"/>
    <row r="118" customFormat="false" ht="14.65" hidden="false" customHeight="false" outlineLevel="0" collapsed="false"/>
    <row r="119" customFormat="false" ht="14.65" hidden="false" customHeight="false" outlineLevel="0" collapsed="false"/>
    <row r="120" customFormat="false" ht="14.65" hidden="false" customHeight="false" outlineLevel="0" collapsed="false"/>
    <row r="121" customFormat="false" ht="14.65" hidden="false" customHeight="false" outlineLevel="0" collapsed="false"/>
    <row r="122" customFormat="false" ht="14.65" hidden="false" customHeight="false" outlineLevel="0" collapsed="false"/>
    <row r="123" customFormat="false" ht="14.65" hidden="false" customHeight="false" outlineLevel="0" collapsed="false"/>
    <row r="124" customFormat="false" ht="14.65" hidden="false" customHeight="false" outlineLevel="0" collapsed="false"/>
    <row r="125" customFormat="false" ht="14.65" hidden="false" customHeight="false" outlineLevel="0" collapsed="false"/>
    <row r="126" customFormat="false" ht="14.65" hidden="false" customHeight="false" outlineLevel="0" collapsed="false"/>
    <row r="127" customFormat="false" ht="14.65" hidden="false" customHeight="false" outlineLevel="0" collapsed="false"/>
    <row r="128" customFormat="false" ht="14.65" hidden="false" customHeight="false" outlineLevel="0" collapsed="false"/>
    <row r="129" customFormat="false" ht="14.65" hidden="false" customHeight="false" outlineLevel="0" collapsed="false"/>
    <row r="130" customFormat="false" ht="14.65" hidden="false" customHeight="false" outlineLevel="0" collapsed="false"/>
    <row r="131" customFormat="false" ht="14.65" hidden="false" customHeight="false" outlineLevel="0" collapsed="false"/>
    <row r="132" customFormat="false" ht="14.65" hidden="false" customHeight="false" outlineLevel="0" collapsed="false"/>
    <row r="133" customFormat="false" ht="14.65" hidden="false" customHeight="false" outlineLevel="0" collapsed="false"/>
    <row r="134" customFormat="false" ht="14.65" hidden="false" customHeight="false" outlineLevel="0" collapsed="false"/>
    <row r="135" customFormat="false" ht="14.65" hidden="false" customHeight="false" outlineLevel="0" collapsed="false"/>
    <row r="136" customFormat="false" ht="14.65" hidden="false" customHeight="false" outlineLevel="0" collapsed="false"/>
    <row r="137" customFormat="false" ht="14.65" hidden="false" customHeight="false" outlineLevel="0" collapsed="false"/>
    <row r="138" customFormat="false" ht="14.65" hidden="false" customHeight="false" outlineLevel="0" collapsed="false"/>
    <row r="139" customFormat="false" ht="14.65" hidden="false" customHeight="false" outlineLevel="0" collapsed="false"/>
    <row r="140" customFormat="false" ht="14.65" hidden="false" customHeight="false" outlineLevel="0" collapsed="false"/>
    <row r="141" customFormat="false" ht="14.65" hidden="false" customHeight="false" outlineLevel="0" collapsed="false"/>
    <row r="142" customFormat="false" ht="14.65" hidden="false" customHeight="false" outlineLevel="0" collapsed="false"/>
    <row r="143" customFormat="false" ht="14.65" hidden="false" customHeight="false" outlineLevel="0" collapsed="false"/>
    <row r="144" customFormat="false" ht="14.65" hidden="false" customHeight="false" outlineLevel="0" collapsed="false"/>
    <row r="145" customFormat="false" ht="14.65" hidden="false" customHeight="false" outlineLevel="0" collapsed="false"/>
    <row r="146" customFormat="false" ht="14.65" hidden="false" customHeight="false" outlineLevel="0" collapsed="false"/>
    <row r="147" customFormat="false" ht="14.65" hidden="false" customHeight="false" outlineLevel="0" collapsed="false"/>
    <row r="148" customFormat="false" ht="14.65" hidden="false" customHeight="false" outlineLevel="0" collapsed="false"/>
    <row r="149" customFormat="false" ht="14.65" hidden="false" customHeight="false" outlineLevel="0" collapsed="false"/>
    <row r="150" customFormat="false" ht="14.65" hidden="false" customHeight="false" outlineLevel="0" collapsed="false"/>
    <row r="151" customFormat="false" ht="14.65" hidden="false" customHeight="false" outlineLevel="0" collapsed="false"/>
  </sheetData>
  <mergeCells count="4">
    <mergeCell ref="A3:A4"/>
    <mergeCell ref="B3:B4"/>
    <mergeCell ref="C3:C4"/>
    <mergeCell ref="D3:D4"/>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0" activeCellId="0" sqref="A10"/>
    </sheetView>
  </sheetViews>
  <sheetFormatPr defaultColWidth="11.53515625" defaultRowHeight="12.8" customHeight="true" zeroHeight="false" outlineLevelRow="0" outlineLevelCol="0"/>
  <cols>
    <col collapsed="false" customWidth="true" hidden="false" outlineLevel="0" max="1" min="1" style="32" width="19.61"/>
    <col collapsed="false" customWidth="true" hidden="false" outlineLevel="0" max="2" min="2" style="32" width="20.58"/>
  </cols>
  <sheetData>
    <row r="1" customFormat="false" ht="12.8" hidden="false" customHeight="false" outlineLevel="0" collapsed="false">
      <c r="A1" s="119"/>
      <c r="B1" s="50" t="s">
        <v>43</v>
      </c>
      <c r="C1" s="118"/>
      <c r="D1" s="118"/>
      <c r="E1" s="118"/>
    </row>
    <row r="2" customFormat="false" ht="12.8" hidden="false" customHeight="false" outlineLevel="0" collapsed="false">
      <c r="A2" s="119" t="s">
        <v>219</v>
      </c>
      <c r="B2" s="120" t="n">
        <v>11972</v>
      </c>
      <c r="C2" s="118"/>
      <c r="D2" s="118"/>
      <c r="E2" s="118"/>
    </row>
    <row r="3" customFormat="false" ht="12.8" hidden="false" customHeight="false" outlineLevel="0" collapsed="false">
      <c r="A3" s="119" t="s">
        <v>220</v>
      </c>
      <c r="B3" s="120" t="n">
        <v>1190</v>
      </c>
      <c r="C3" s="118"/>
      <c r="D3" s="118"/>
      <c r="E3" s="118"/>
    </row>
    <row r="4" customFormat="false" ht="12.8" hidden="false" customHeight="false" outlineLevel="0" collapsed="false">
      <c r="A4" s="119" t="s">
        <v>221</v>
      </c>
      <c r="B4" s="120" t="n">
        <v>17684</v>
      </c>
      <c r="C4" s="118"/>
      <c r="D4" s="121"/>
      <c r="E4" s="118"/>
    </row>
    <row r="5" customFormat="false" ht="12.8" hidden="false" customHeight="false" outlineLevel="0" collapsed="false">
      <c r="A5" s="119" t="s">
        <v>222</v>
      </c>
      <c r="B5" s="122" t="n">
        <v>479.347228705288</v>
      </c>
      <c r="C5" s="118"/>
      <c r="D5" s="118"/>
      <c r="E5" s="118"/>
    </row>
    <row r="6" customFormat="false" ht="12.8" hidden="false" customHeight="false" outlineLevel="0" collapsed="false">
      <c r="A6" s="119" t="s">
        <v>223</v>
      </c>
      <c r="B6" s="123" t="n">
        <f aca="false">B2/B4</f>
        <v>0.676996154716128</v>
      </c>
      <c r="C6" s="118"/>
      <c r="D6" s="118"/>
      <c r="E6" s="118"/>
    </row>
    <row r="7" customFormat="false" ht="12.8" hidden="false" customHeight="false" outlineLevel="0" collapsed="false">
      <c r="A7" s="119" t="s">
        <v>224</v>
      </c>
      <c r="B7" s="123" t="n">
        <f aca="false">B3/B4</f>
        <v>0.0672924677674734</v>
      </c>
      <c r="C7" s="118"/>
      <c r="D7" s="118"/>
      <c r="E7" s="118"/>
    </row>
    <row r="8" customFormat="false" ht="12.8" hidden="false" customHeight="false" outlineLevel="0" collapsed="false">
      <c r="A8" s="118"/>
      <c r="B8" s="118"/>
      <c r="C8" s="118"/>
      <c r="D8" s="118"/>
      <c r="E8" s="118"/>
    </row>
    <row r="10" customFormat="false" ht="15" hidden="false" customHeight="false" outlineLevel="0" collapsed="false">
      <c r="B10" s="124" t="s">
        <v>49</v>
      </c>
      <c r="C10" s="124" t="s">
        <v>51</v>
      </c>
      <c r="D10" s="125" t="s">
        <v>53</v>
      </c>
      <c r="E10" s="125" t="s">
        <v>55</v>
      </c>
      <c r="F10" s="125" t="s">
        <v>57</v>
      </c>
    </row>
    <row r="11" customFormat="false" ht="15" hidden="false" customHeight="false" outlineLevel="0" collapsed="false">
      <c r="B11" s="126" t="s">
        <v>60</v>
      </c>
      <c r="C11" s="126" t="s">
        <v>60</v>
      </c>
      <c r="D11" s="127" t="s">
        <v>60</v>
      </c>
      <c r="E11" s="127" t="s">
        <v>59</v>
      </c>
      <c r="F11" s="127" t="s">
        <v>60</v>
      </c>
    </row>
    <row r="12" customFormat="false" ht="13" hidden="false" customHeight="false" outlineLevel="0" collapsed="false">
      <c r="A12" s="55" t="s">
        <v>219</v>
      </c>
      <c r="B12" s="56" t="n">
        <v>390.861995462496</v>
      </c>
      <c r="C12" s="56" t="n">
        <v>36.25069920857</v>
      </c>
      <c r="D12" s="56" t="n">
        <v>18.2077837521717</v>
      </c>
      <c r="E12" s="56" t="n">
        <v>200.115411156365</v>
      </c>
      <c r="F12" s="56" t="n">
        <v>4.79382123496492</v>
      </c>
    </row>
    <row r="13" customFormat="false" ht="13" hidden="false" customHeight="false" outlineLevel="0" collapsed="false">
      <c r="A13" s="55" t="s">
        <v>220</v>
      </c>
      <c r="B13" s="128" t="n">
        <v>1820.00146534946</v>
      </c>
      <c r="C13" s="56" t="n">
        <v>163.302741739001</v>
      </c>
      <c r="D13" s="56" t="n">
        <v>87.9645559081642</v>
      </c>
      <c r="E13" s="56" t="n">
        <v>560.981678294093</v>
      </c>
      <c r="F13" s="56" t="n">
        <v>12.7346748733123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C9" activeCellId="0" sqref="C9"/>
    </sheetView>
  </sheetViews>
  <sheetFormatPr defaultColWidth="11.53515625" defaultRowHeight="12.8" customHeight="true" zeroHeight="false" outlineLevelRow="0" outlineLevelCol="0"/>
  <cols>
    <col collapsed="false" customWidth="true" hidden="false" outlineLevel="0" max="1" min="1" style="32" width="16.62"/>
  </cols>
  <sheetData>
    <row r="1" customFormat="false" ht="180.55" hidden="false" customHeight="true" outlineLevel="0" collapsed="false">
      <c r="A1" s="129" t="s">
        <v>225</v>
      </c>
      <c r="B1" s="129"/>
      <c r="C1" s="129"/>
      <c r="D1" s="129"/>
      <c r="E1" s="129"/>
      <c r="F1" s="129"/>
    </row>
    <row r="2" customFormat="false" ht="12.8" hidden="false" customHeight="false" outlineLevel="0" collapsed="false">
      <c r="A2" s="130"/>
      <c r="B2" s="130"/>
      <c r="C2" s="118"/>
      <c r="D2" s="118"/>
    </row>
    <row r="3" customFormat="false" ht="13" hidden="false" customHeight="false" outlineLevel="0" collapsed="false">
      <c r="A3" s="131" t="s">
        <v>226</v>
      </c>
      <c r="B3" s="132" t="n">
        <f aca="false">'DATI di input'!B2*0.05</f>
        <v>598.6</v>
      </c>
      <c r="C3" s="118" t="s">
        <v>227</v>
      </c>
      <c r="D3" s="118"/>
    </row>
    <row r="4" customFormat="false" ht="13" hidden="false" customHeight="false" outlineLevel="0" collapsed="false">
      <c r="A4" s="131" t="s">
        <v>228</v>
      </c>
      <c r="B4" s="132" t="n">
        <v>2</v>
      </c>
      <c r="C4" s="118" t="s">
        <v>229</v>
      </c>
      <c r="D4" s="118"/>
    </row>
    <row r="5" customFormat="false" ht="13" hidden="false" customHeight="false" outlineLevel="0" collapsed="false">
      <c r="A5" s="131" t="s">
        <v>230</v>
      </c>
      <c r="B5" s="132" t="n">
        <v>250</v>
      </c>
      <c r="C5" s="118" t="s">
        <v>231</v>
      </c>
      <c r="D5" s="118"/>
    </row>
    <row r="6" customFormat="false" ht="13" hidden="false" customHeight="false" outlineLevel="0" collapsed="false">
      <c r="A6" s="131" t="s">
        <v>232</v>
      </c>
      <c r="B6" s="120" t="n">
        <f aca="false">((B3/1.2)*B4)*B5</f>
        <v>249416.666666667</v>
      </c>
      <c r="C6" s="118"/>
      <c r="D6" s="118"/>
    </row>
    <row r="7" customFormat="false" ht="12.8" hidden="false" customHeight="false" outlineLevel="0" collapsed="false">
      <c r="A7" s="133"/>
      <c r="B7" s="118"/>
      <c r="C7" s="118"/>
      <c r="D7" s="118"/>
    </row>
    <row r="8" customFormat="false" ht="13" hidden="false" customHeight="false" outlineLevel="0" collapsed="false">
      <c r="A8" s="131" t="s">
        <v>226</v>
      </c>
      <c r="B8" s="120" t="n">
        <f aca="false">'DATI di input'!B3*0.02</f>
        <v>23.8</v>
      </c>
      <c r="C8" s="118" t="s">
        <v>233</v>
      </c>
      <c r="D8" s="118"/>
    </row>
    <row r="9" customFormat="false" ht="13" hidden="false" customHeight="false" outlineLevel="0" collapsed="false">
      <c r="A9" s="131" t="s">
        <v>228</v>
      </c>
      <c r="B9" s="132" t="n">
        <v>2</v>
      </c>
      <c r="C9" s="118" t="s">
        <v>229</v>
      </c>
      <c r="D9" s="118"/>
    </row>
    <row r="10" customFormat="false" ht="13" hidden="false" customHeight="false" outlineLevel="0" collapsed="false">
      <c r="A10" s="131" t="s">
        <v>230</v>
      </c>
      <c r="B10" s="132" t="n">
        <v>250</v>
      </c>
      <c r="C10" s="118" t="s">
        <v>231</v>
      </c>
      <c r="D10" s="118"/>
    </row>
    <row r="11" customFormat="false" ht="13" hidden="false" customHeight="false" outlineLevel="0" collapsed="false">
      <c r="A11" s="131" t="s">
        <v>234</v>
      </c>
      <c r="B11" s="120" t="n">
        <f aca="false">((B8/1.2)*B9)*B10</f>
        <v>9916.66666666667</v>
      </c>
      <c r="C11" s="118"/>
      <c r="D11" s="118"/>
    </row>
    <row r="12" customFormat="false" ht="12.8" hidden="false" customHeight="false" outlineLevel="0" collapsed="false">
      <c r="A12" s="118"/>
      <c r="B12" s="118"/>
      <c r="C12" s="118"/>
      <c r="D12" s="118"/>
    </row>
    <row r="13" customFormat="false" ht="12.8" hidden="false" customHeight="false" outlineLevel="0" collapsed="false">
      <c r="A13" s="104" t="s">
        <v>235</v>
      </c>
      <c r="B13" s="118"/>
      <c r="C13" s="118"/>
      <c r="D13" s="118"/>
    </row>
    <row r="14" customFormat="false" ht="15.5" hidden="false" customHeight="false" outlineLevel="0" collapsed="false">
      <c r="A14" s="134" t="s">
        <v>236</v>
      </c>
      <c r="B14" s="124" t="s">
        <v>49</v>
      </c>
      <c r="C14" s="124" t="s">
        <v>51</v>
      </c>
      <c r="D14" s="125" t="s">
        <v>53</v>
      </c>
      <c r="E14" s="125" t="s">
        <v>55</v>
      </c>
      <c r="F14" s="125" t="s">
        <v>57</v>
      </c>
      <c r="G14" s="125" t="s">
        <v>237</v>
      </c>
    </row>
    <row r="15" customFormat="false" ht="15" hidden="false" customHeight="false" outlineLevel="0" collapsed="false">
      <c r="A15" s="134"/>
      <c r="B15" s="126" t="s">
        <v>238</v>
      </c>
      <c r="C15" s="126" t="s">
        <v>238</v>
      </c>
      <c r="D15" s="125" t="s">
        <v>238</v>
      </c>
      <c r="E15" s="125" t="s">
        <v>239</v>
      </c>
      <c r="F15" s="125" t="s">
        <v>238</v>
      </c>
      <c r="G15" s="125" t="s">
        <v>239</v>
      </c>
    </row>
    <row r="16" customFormat="false" ht="12.8" hidden="false" customHeight="false" outlineLevel="0" collapsed="false">
      <c r="A16" s="135" t="s">
        <v>219</v>
      </c>
      <c r="B16" s="136" t="n">
        <f aca="false">(($B$6)*'DATI di input'!B12)/1000000</f>
        <v>97.4874960349376</v>
      </c>
      <c r="C16" s="136" t="n">
        <f aca="false">(($B$6)*'DATI di input'!C12)/1000000</f>
        <v>9.0415285609375</v>
      </c>
      <c r="D16" s="136" t="n">
        <f aca="false">(($B$6)*'DATI di input'!D12)/1000000</f>
        <v>4.54132473085416</v>
      </c>
      <c r="E16" s="136" t="n">
        <f aca="false">(($B$6)*'DATI di input'!E12)/1000000</f>
        <v>49.91211879925</v>
      </c>
      <c r="F16" s="136" t="n">
        <f aca="false">(($B$6)*'DATI di input'!F12)/1000000</f>
        <v>1.19565891302083</v>
      </c>
      <c r="G16" s="136" t="n">
        <f aca="false">E16+((D16*28)/1000)+((F16*265)/1000)</f>
        <v>50.3561255036645</v>
      </c>
    </row>
    <row r="17" customFormat="false" ht="12.8" hidden="false" customHeight="false" outlineLevel="0" collapsed="false">
      <c r="A17" s="135" t="s">
        <v>240</v>
      </c>
      <c r="B17" s="136" t="n">
        <f aca="false">(($B$11)*'DATI di input'!B13)/1000000</f>
        <v>18.0483478647155</v>
      </c>
      <c r="C17" s="136" t="n">
        <f aca="false">(($B$11)*'DATI di input'!C13)/1000000</f>
        <v>1.61941885557843</v>
      </c>
      <c r="D17" s="136" t="n">
        <f aca="false">(($B$11)*'DATI di input'!D13)/1000000</f>
        <v>0.872315179422629</v>
      </c>
      <c r="E17" s="136" t="n">
        <f aca="false">(($B$11)*'DATI di input'!E13)/1000000</f>
        <v>5.56306830974976</v>
      </c>
      <c r="F17" s="136" t="n">
        <f aca="false">(($B$11)*'DATI di input'!F13)/1000000</f>
        <v>0.126285525827014</v>
      </c>
      <c r="G17" s="136" t="n">
        <f aca="false">E17+((D17*28)/1000)+((F17*265)/1000)</f>
        <v>5.62095879911775</v>
      </c>
    </row>
    <row r="18" customFormat="false" ht="12.8" hidden="false" customHeight="false" outlineLevel="0" collapsed="false">
      <c r="A18" s="137" t="s">
        <v>241</v>
      </c>
      <c r="B18" s="138" t="n">
        <f aca="false">SUM(B16:B17)</f>
        <v>115.535843899653</v>
      </c>
      <c r="C18" s="138" t="n">
        <f aca="false">SUM(C16:C17)</f>
        <v>10.6609474165159</v>
      </c>
      <c r="D18" s="138" t="n">
        <f aca="false">SUM(D16:D17)</f>
        <v>5.41363991027679</v>
      </c>
      <c r="E18" s="138" t="n">
        <f aca="false">SUM(E16:E17)</f>
        <v>55.4751871089998</v>
      </c>
      <c r="F18" s="138" t="n">
        <f aca="false">SUM(F16:F17)</f>
        <v>1.32194443884785</v>
      </c>
      <c r="G18" s="138" t="n">
        <f aca="false">SUM(G16:G17)</f>
        <v>55.9770843027822</v>
      </c>
    </row>
    <row r="21" customFormat="false" ht="15" hidden="false" customHeight="false" outlineLevel="0" collapsed="false">
      <c r="A21" s="51"/>
      <c r="B21" s="139" t="s">
        <v>242</v>
      </c>
    </row>
    <row r="22" customFormat="false" ht="12.8" hidden="false" customHeight="false" outlineLevel="0" collapsed="false">
      <c r="A22" s="51" t="s">
        <v>57</v>
      </c>
      <c r="B22" s="51" t="n">
        <v>265</v>
      </c>
    </row>
    <row r="23" customFormat="false" ht="12.8" hidden="false" customHeight="false" outlineLevel="0" collapsed="false">
      <c r="A23" s="51" t="s">
        <v>53</v>
      </c>
      <c r="B23" s="51" t="n">
        <v>28</v>
      </c>
    </row>
    <row r="24" customFormat="false" ht="12.8" hidden="false" customHeight="false" outlineLevel="0" collapsed="false">
      <c r="A24" s="51"/>
      <c r="B24" s="51"/>
    </row>
    <row r="25" customFormat="false" ht="13" hidden="false" customHeight="false" outlineLevel="0" collapsed="false">
      <c r="A25" s="140" t="s">
        <v>243</v>
      </c>
    </row>
  </sheetData>
  <mergeCells count="1">
    <mergeCell ref="A1:F1"/>
  </mergeCells>
  <hyperlinks>
    <hyperlink ref="A25" r:id="rId1" display="*GPW utilizzati per convertire N2O e CH4 in CO2 equ. Fonte: www.ipcc.ch, fifth assessment report"/>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Template/>
  <TotalTime>677</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2026-07-22T15:11:20Z</dcterms:created>
  <dc:creator/>
  <dc:description/>
  <dc:language>it-IT</dc:language>
  <cp:lastModifiedBy/>
  <dcterms:modified xsi:type="dcterms:W3CDTF">2026-08-11T15:34:31Z</dcterms:modified>
  <cp:revision>50</cp:revision>
  <dc:subject/>
  <dc:title/>
</cp:coreProperties>
</file>

<file path=docProps/custom.xml><?xml version="1.0" encoding="utf-8"?>
<Properties xmlns="http://schemas.openxmlformats.org/officeDocument/2006/custom-properties" xmlns:vt="http://schemas.openxmlformats.org/officeDocument/2006/docPropsVTypes"/>
</file>